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filterPrivacy="1" defaultThemeVersion="124226"/>
  <xr:revisionPtr revIDLastSave="0" documentId="13_ncr:1_{F7C31AF7-7BAC-EB47-A544-B5CFA46D54DB}" xr6:coauthVersionLast="47" xr6:coauthVersionMax="47" xr10:uidLastSave="{00000000-0000-0000-0000-000000000000}"/>
  <bookViews>
    <workbookView xWindow="0" yWindow="460" windowWidth="21680" windowHeight="15920" xr2:uid="{00000000-000D-0000-FFFF-FFFF00000000}"/>
  </bookViews>
  <sheets>
    <sheet name="ადგილობრივი " sheetId="1" r:id="rId1"/>
  </sheets>
  <definedNames>
    <definedName name="_xlnm._FilterDatabase" localSheetId="0" hidden="1">'ადგილობრივი '!$A$1:$A$316</definedName>
    <definedName name="asd" localSheetId="0">'ადგილობრივი '!$A$1:$H$176</definedName>
    <definedName name="_xlnm.Print_Area" localSheetId="0">'ადგილობრივი '!$A$1:$H$175</definedName>
    <definedName name="ასდ" localSheetId="0">'ადგილობრივი '!$A$1:$H$175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E89" i="1"/>
  <c r="E47" i="1"/>
  <c r="E93" i="1" l="1"/>
  <c r="E27" i="1"/>
  <c r="E111" i="1"/>
  <c r="E143" i="1" l="1"/>
  <c r="E79" i="1"/>
  <c r="E80" i="1"/>
  <c r="E114" i="1"/>
  <c r="E90" i="1"/>
  <c r="E24" i="1"/>
  <c r="E129" i="1" l="1"/>
  <c r="E67" i="1" l="1"/>
  <c r="E58" i="1"/>
  <c r="E61" i="1"/>
  <c r="E57" i="1"/>
  <c r="E56" i="1"/>
  <c r="E75" i="1" l="1"/>
  <c r="E74" i="1"/>
  <c r="E72" i="1"/>
  <c r="E54" i="1"/>
  <c r="E49" i="1"/>
  <c r="E48" i="1"/>
  <c r="E42" i="1"/>
  <c r="E41" i="1"/>
  <c r="E40" i="1"/>
  <c r="E39" i="1"/>
  <c r="E37" i="1"/>
  <c r="E36" i="1"/>
  <c r="E35" i="1"/>
  <c r="E31" i="1"/>
  <c r="E30" i="1"/>
  <c r="E29" i="1"/>
  <c r="E26" i="1"/>
  <c r="E23" i="1"/>
  <c r="E22" i="1"/>
  <c r="E21" i="1"/>
  <c r="E20" i="1"/>
  <c r="E13" i="1"/>
  <c r="E12" i="1"/>
  <c r="E5" i="1"/>
  <c r="E3" i="1"/>
  <c r="E2" i="1"/>
  <c r="E115" i="1" l="1"/>
  <c r="E125" i="1" l="1"/>
  <c r="E117" i="1"/>
  <c r="E135" i="1"/>
  <c r="E124" i="1"/>
  <c r="E81" i="1" l="1"/>
  <c r="E123" i="1" l="1"/>
  <c r="E122" i="1"/>
  <c r="E119" i="1"/>
  <c r="E118" i="1"/>
  <c r="E166" i="1"/>
  <c r="E108" i="1" l="1"/>
  <c r="E152" i="1" l="1"/>
  <c r="E128" i="1" l="1"/>
  <c r="E130" i="1"/>
  <c r="E168" i="1"/>
  <c r="E167" i="1"/>
  <c r="E134" i="1" l="1"/>
  <c r="E96" i="1"/>
  <c r="E163" i="1"/>
  <c r="E139" i="1"/>
  <c r="E97" i="1"/>
  <c r="E83" i="1"/>
  <c r="E78" i="1"/>
  <c r="E150" i="1" l="1"/>
  <c r="E85" i="1" l="1"/>
  <c r="E113" i="1" l="1"/>
  <c r="E100" i="1" l="1"/>
  <c r="E88" i="1"/>
  <c r="E154" i="1" l="1"/>
  <c r="E153" i="1"/>
  <c r="E164" i="1"/>
  <c r="E112" i="1"/>
  <c r="E169" i="1"/>
  <c r="E170" i="1"/>
  <c r="E133" i="1"/>
  <c r="E148" i="1" l="1"/>
  <c r="E146" i="1"/>
  <c r="E149" i="1" l="1"/>
  <c r="E156" i="1"/>
  <c r="E145" i="1" l="1"/>
  <c r="E144" i="1"/>
  <c r="E155" i="1" l="1"/>
  <c r="E174" i="1" l="1"/>
</calcChain>
</file>

<file path=xl/sharedStrings.xml><?xml version="1.0" encoding="utf-8"?>
<sst xmlns="http://schemas.openxmlformats.org/spreadsheetml/2006/main" count="1079" uniqueCount="209">
  <si>
    <t>გამარტივებული შესყიდვა</t>
  </si>
  <si>
    <t>დასუფთავება და სანიტარული ღონისძიებები</t>
  </si>
  <si>
    <t xml:space="preserve">სხვადასხვა საქმიანობები და მათთან დაკავშირებული მომსახურებები </t>
  </si>
  <si>
    <t xml:space="preserve">  გამოძიებასთან და უსაფრთხოებასთან დაკავშირებული მომსახურებები                </t>
  </si>
  <si>
    <t xml:space="preserve">ინტერნეტით მომსახურება </t>
  </si>
  <si>
    <t>საინჟინრო მომსახურებები</t>
  </si>
  <si>
    <t>სატელეკომუნიკაციო მომსახურებები</t>
  </si>
  <si>
    <t xml:space="preserve">საავტომობილო ტრანსპორტით მომსახურება </t>
  </si>
  <si>
    <t>შეკეთება და ტექნიკური მომსახურება</t>
  </si>
  <si>
    <t>ქუჩის/გარე განათების ტექნიკური მომსახურეობა</t>
  </si>
  <si>
    <t xml:space="preserve"> სატრანსპორტო საშუალებებისა და მათთან დაკავშირებული მოწყობილობების შეკეთება და რეცხვა</t>
  </si>
  <si>
    <t xml:space="preserve">კომპიუტერული მოწყობილობები და მარაგი </t>
  </si>
  <si>
    <t>საოფისე  მანქანები, კომპიუტერების,პრინტერებისა და ავეჯის გარდა</t>
  </si>
  <si>
    <t>საწვავი</t>
  </si>
  <si>
    <t>091</t>
  </si>
  <si>
    <t>034</t>
  </si>
  <si>
    <t>შესყიდვის საშუალება</t>
  </si>
  <si>
    <t>შესყიდვის სავარაუდო ღირებულება (ლარი)</t>
  </si>
  <si>
    <t>დანაყოფის კოდი</t>
  </si>
  <si>
    <t xml:space="preserve"> ელექტრონული ტენდერი </t>
  </si>
  <si>
    <t xml:space="preserve">ნარჩენებსა და ნაგავთან დაკავშირებული მომსახურებები
</t>
  </si>
  <si>
    <t>ნარჩენებსა და ნაგავთან დაკავშირებული მომსახურებები</t>
  </si>
  <si>
    <t>ხელსაწყოები,საკეტები,გასაღებები,ანჯამები,დამჭერები,ჯაჭვები და ზამბარები/რესორები</t>
  </si>
  <si>
    <t>სხვადასხვა მომსახურებები</t>
  </si>
  <si>
    <t>კონსოლიდირებული ტენდერი</t>
  </si>
  <si>
    <t>შესყიდვის დასრულების  სავარაუდო ვადა</t>
  </si>
  <si>
    <t> მეტყევეობისა და ტყეკაფვის პროდუქტები</t>
  </si>
  <si>
    <t>შესყიდვების დაწყების სავარაუდო  ვადა</t>
  </si>
  <si>
    <t>მშენებლობასთან დაკავშირებული მომსახურებები</t>
  </si>
  <si>
    <t>მომსახურებები მშენებლობის ზედამხედველობის სფეროში</t>
  </si>
  <si>
    <t>I- კვარტალი</t>
  </si>
  <si>
    <t>IV-  კვარტალი</t>
  </si>
  <si>
    <t>საგზაო ინფრასტრუქტურის რეაბილიტაცია</t>
  </si>
  <si>
    <t>წყალსადენისა და საკანალიზაციო ქსელის რეაბილიტაცია</t>
  </si>
  <si>
    <t xml:space="preserve">აუდიტორული მომსახურების შეძენა </t>
  </si>
  <si>
    <t>ახალციხის მუნიციპალიტეტის საკრებულოს  ადმინისტრაციული შენობების დაცვა</t>
  </si>
  <si>
    <t>სამუშაოთა მთლიანი ან ნაწილობრივი მშენებლობა  მ.შ.</t>
  </si>
  <si>
    <t>სამშენებლო სამონტაჟო სამუშაოები  მ.შ</t>
  </si>
  <si>
    <t>შენობის დასრულების სამუშაოები</t>
  </si>
  <si>
    <t xml:space="preserve">სატრენინგო მომსახურებები </t>
  </si>
  <si>
    <t>სახელშეკრულებო წესით შესასრულებელი სამუშაოს ხარჯი</t>
  </si>
  <si>
    <t>ახალციხის მუნიციპალიტეტის მერიის  ადმინისტრაციული შენობების დაცვა</t>
  </si>
  <si>
    <t>ახალციხის მუნიციპალიტეტის ადმინისტრაციული შენობის დასუფთავების მომსახურებით უზრუნველყოფა</t>
  </si>
  <si>
    <t>ავეჯი</t>
  </si>
  <si>
    <t xml:space="preserve">ადმინისტრაციულ ერთეულებში არსებული შენობებისათვის ინტერნეტ მომსახურებით უზრუნველყოფა </t>
  </si>
  <si>
    <t>შიდა საქალაქთაშორისო ტელეფონის მომსახურების შეძენა</t>
  </si>
  <si>
    <t>ახალციხის  მუნიციპალიტეტის ადგილობრივი  თვითმმართველობის ვებ-გვერდისათვის ჰოსტინგის შეძენა</t>
  </si>
  <si>
    <t>სატელევიზიო და რადიომომსახურებები</t>
  </si>
  <si>
    <t>მუნიციპალიტეტისათვის სატელევიზიო მომსახურების შეძენა</t>
  </si>
  <si>
    <t>ახალციხის მუნიციპალიტეტის საკრებულოსათვის რბილი ავეჯის შესყიდვა</t>
  </si>
  <si>
    <t>კარტრიჯების შესყიდვა</t>
  </si>
  <si>
    <t>საბეჭდი ფურცლის შესყიდვა</t>
  </si>
  <si>
    <t xml:space="preserve">საკანცელარიო ნივთების შეძენა </t>
  </si>
  <si>
    <t>სამშენებლო და სამოქალაქო მშენებლობის მანქანა-დანადგარებისა და მათი ოპერატორების დაქირავება</t>
  </si>
  <si>
    <t>ახალციხის მუნიციპალიტეტის საკრებულოს ავტომობილების შეკეთების ხარჯი</t>
  </si>
  <si>
    <t>ახალციხის მუნიციპალიტეტის მერიის  ავტომობილების შეკეთების ხარჯი</t>
  </si>
  <si>
    <t>ავტომობილების შეკეთებისა და რეცხვის ხარჯი</t>
  </si>
  <si>
    <t>ავტომობილების შეკეთების ხარჯი</t>
  </si>
  <si>
    <t xml:space="preserve">საფოსტო და საკურიერო მომსახურებები </t>
  </si>
  <si>
    <t xml:space="preserve">მცირე ფასიანი ტექნიკის შეძენა </t>
  </si>
  <si>
    <t>სადაზღვევო და საპენსიო მომსახურებები</t>
  </si>
  <si>
    <t>სადაზღვევო მომსახურება</t>
  </si>
  <si>
    <t>092</t>
  </si>
  <si>
    <t>ნავთობი, ქვანახშირი და ნავთობპროდუქტები</t>
  </si>
  <si>
    <t>სხვადასხვა ზოგადი და სპეციალური დანიშნულების მანქანა-დანადგარები</t>
  </si>
  <si>
    <t>ავეჯის აქსესუარები</t>
  </si>
  <si>
    <t>ბუნებრივი წყალი</t>
  </si>
  <si>
    <t>ახალი ამბების სააგენტოების მომსახურებები</t>
  </si>
  <si>
    <t>ახალი ამბების სააგენტოების მომსახურებების შეძენა</t>
  </si>
  <si>
    <t xml:space="preserve">კომპიუტერული ტექნიკის შეძენა </t>
  </si>
  <si>
    <t xml:space="preserve">საგზაო ინფრასტრუქტურის მოვლა-პატრონობა </t>
  </si>
  <si>
    <t>სამედიცინო მოწყობილობები</t>
  </si>
  <si>
    <t>ფარმაცევტული პროდუქტები</t>
  </si>
  <si>
    <t>სხვადასხვა სახის მოწყობილობები</t>
  </si>
  <si>
    <t>იზოლირებული მავთული და კაბელი</t>
  </si>
  <si>
    <t>კაბელების შეძენა</t>
  </si>
  <si>
    <t>სამშენებლო უბნის მოსამზადებელი სამუშაოები</t>
  </si>
  <si>
    <t>249</t>
  </si>
  <si>
    <t>სუფთა ქიმიკატები და სხვადასხვა ქიმიური ნივთიერებების პროდუქტები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</si>
  <si>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</si>
  <si>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</si>
  <si>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</si>
  <si>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ქსელები</t>
  </si>
  <si>
    <t>სხვადასხვა ქარხნული წარმოების მასალა და მათთან დაკავშირებული საგნები</t>
  </si>
  <si>
    <t>ქალაქ ახალციხეში,რუსთაველის ქუჩა N-124-ში არსებული შენობების დემონტაჟისა და ღობის მოწყობის სამუშაოების უზრუნველყოფა</t>
  </si>
  <si>
    <t>სპორტული მოედნების მოწყობა-რეაბილიტაცია</t>
  </si>
  <si>
    <t>031</t>
  </si>
  <si>
    <t>სოფლის მეურნეობისა და ბაღჩეული პროდუქტები</t>
  </si>
  <si>
    <t xml:space="preserve">კულტურული და ახალგაზრდული ღონისძიების ორგანიზება </t>
  </si>
  <si>
    <t>182</t>
  </si>
  <si>
    <t xml:space="preserve"> გარედან ჩასაცმელი ტანსაცმელი</t>
  </si>
  <si>
    <t>183</t>
  </si>
  <si>
    <t>ტანსაცმელი</t>
  </si>
  <si>
    <t>184</t>
  </si>
  <si>
    <t xml:space="preserve">სპეციალური ტანსაცმელი და აქსესუარები” </t>
  </si>
  <si>
    <t>185</t>
  </si>
  <si>
    <t>სამკაულები, საათები და მონათესავე ნივთები</t>
  </si>
  <si>
    <t>189</t>
  </si>
  <si>
    <t>საბარგო ნივთები, სასარაჯო ნაკეთობები, ტომრები და ჩანთები</t>
  </si>
  <si>
    <t>221</t>
  </si>
  <si>
    <t>ნაბეჭდი წიგნები, ბროშურები და საინფორმაციო ფურცლები</t>
  </si>
  <si>
    <t>223</t>
  </si>
  <si>
    <t>ღია ბარათები, მისალოცი ბარათები და სხვა ნაბეჭდი მასალა</t>
  </si>
  <si>
    <t>228</t>
  </si>
  <si>
    <t>246</t>
  </si>
  <si>
    <t>ფეთქებადი ნივთიერებები</t>
  </si>
  <si>
    <t>ინდივიდუალური და დამხმარე მოწყობილობები</t>
  </si>
  <si>
    <t>სპორტული საქონელი და აღჭურვილობა - (ინვენტარი)</t>
  </si>
  <si>
    <t>თამაშები და სათამაშოები; ატრაქციონები</t>
  </si>
  <si>
    <t>ხელნაკეთობები და ხელოვნების ნივთების შესაქმნელად საჭირო მასალები</t>
  </si>
  <si>
    <t>სანავიგაციო და მეტეოროლოგიური ხელსაწყოები</t>
  </si>
  <si>
    <t>საოჯახო ტექნიკა</t>
  </si>
  <si>
    <t xml:space="preserve">რესტორნებისა და კვების საწარმოების მომსახურეობები </t>
  </si>
  <si>
    <t xml:space="preserve">სასადილოებისა და საზოგადოებრივი კვების საწარმოების მომსახურება  </t>
  </si>
  <si>
    <t>ბეჭდვა და მასთან დაკავშირებული მომსახურებები</t>
  </si>
  <si>
    <t>აკუმულატორები, დენის პირველადი წყაროები და პირველადი ელემენტები</t>
  </si>
  <si>
    <t>სკოლამდელი აღზრდის დაწესებულებების შენობების რეაბილიტაცია</t>
  </si>
  <si>
    <t>კულტურის დაწესებულებების შენობების რეაბილიტაცია</t>
  </si>
  <si>
    <t>ქუჩის გარე განათების ქსელის მოწყობა/რეაბილიტაცია</t>
  </si>
  <si>
    <t>პარკების და სკვერების მშენებლობა-რეაბილიტაცია</t>
  </si>
  <si>
    <t>შენობების, შენობის ფასადების, სახურავების  სარეაბილიტაციო სამუშაოები</t>
  </si>
  <si>
    <t>მანძილმზომის მოწყობილობების შეძენა</t>
  </si>
  <si>
    <t>სოფლის მხარდაჭერის პროგრამის ფარგლებში განსახორციელებელი პროექტები</t>
  </si>
  <si>
    <t xml:space="preserve">159 </t>
  </si>
  <si>
    <t>სასმელები, თამბაქო და მონათესავე პროდუქტები</t>
  </si>
  <si>
    <t>ელექტრონული ტენდერი</t>
  </si>
  <si>
    <t>პორტატული კომპიუტერი</t>
  </si>
  <si>
    <t>პარკებისა და სკვერებისათვის ნერგების შესყიდვა</t>
  </si>
  <si>
    <t>ტვირთის გადაზიდვისა და შენახვის მომსახურებები</t>
  </si>
  <si>
    <t>ტვირთის გადაზიდვა</t>
  </si>
  <si>
    <t>ოპტიკური ხელსაწყოები</t>
  </si>
  <si>
    <t>ნაწილები და აქსესუარები სატრანსპორტო საშუალებებისა და მათი ძრავებისათვის</t>
  </si>
  <si>
    <t>საზომი ხელსაწყოები</t>
  </si>
  <si>
    <t>032</t>
  </si>
  <si>
    <t>ბურღულეული, კარტოფილი, ბოსტნეული, ხილი და თხილეული</t>
  </si>
  <si>
    <t>158</t>
  </si>
  <si>
    <t>სხვადასხვა საკვები პროდუქტი</t>
  </si>
  <si>
    <t>156</t>
  </si>
  <si>
    <t>დაფქული მარცვლეული პროდუქტები, სახამებელი და სახამებლის პროდუქტები</t>
  </si>
  <si>
    <t>154</t>
  </si>
  <si>
    <t>ცხოველური ან მცენარეული ზეთები და ცხიმები</t>
  </si>
  <si>
    <t>ავტომობილებისათვის საბურავების შეძენა</t>
  </si>
  <si>
    <t>ფოტოაპარატების შეძენა</t>
  </si>
  <si>
    <t>„ახალციხის მუნიციპალიტეტის 2021 წლის ბიუჯეტიდან სოციალური დახმარების გაცემის წესი“-ს შესაბამისად სასურსათო პაკეტების შეძენა</t>
  </si>
  <si>
    <t>148</t>
  </si>
  <si>
    <t>სხვადასხვა არალითონური მინერალური პროდუქტი</t>
  </si>
  <si>
    <t>II- კვარტალი</t>
  </si>
  <si>
    <t>ქსოვილის ნივთები</t>
  </si>
  <si>
    <t>სოფლის მხარდაჭერის პროგრამის ფარგლებში საპროექტო-სახარჯთაღრიცხვო დოკუმენტაციის შეძენა</t>
  </si>
  <si>
    <t>სამშენებლო მასალები და დამხმარე სამშენებლო მასალები</t>
  </si>
  <si>
    <t>სამშენებლო მასალების შეძენა</t>
  </si>
  <si>
    <t>შენობის მოწყობილობების შეკეთება და ტექნიკური მომსახურება</t>
  </si>
  <si>
    <t>გაგრილება-გათბობის სისტემის შეკეთება</t>
  </si>
  <si>
    <t>გასართობი მომსახურებები</t>
  </si>
  <si>
    <t>საპოლიციო მოწყობილობები</t>
  </si>
  <si>
    <t xml:space="preserve">საინფორმაციო პანელების შესყიდვა </t>
  </si>
  <si>
    <t xml:space="preserve"> ქალაქ ახალციხეში მეფე გიორგი V ბრწყინვალეს მონუმენტური სახვითი ხელოვნების ძეგლისა და სამშობლოსათვის თავდადებულ გმირთა მემორიალის დამზადებასა და განთავსებასთან დაკავშირებული პროცედურების შესყიდვა.</t>
  </si>
  <si>
    <t>III- კვარტალი</t>
  </si>
  <si>
    <t>ვიდეო-სამეთვალყურეო კამერების მოვლა-პატრონობა</t>
  </si>
  <si>
    <t>III-  კვარტალი</t>
  </si>
  <si>
    <t>გარე გამოყენების ტრენაჟორების შეძენა</t>
  </si>
  <si>
    <t>სპორტული ობიექტების აღჭურვა</t>
  </si>
  <si>
    <t xml:space="preserve">კულტურის დაწესებულებების შენობებისათვის ავეჯის შეძენა </t>
  </si>
  <si>
    <t>მთარგმნელობით მომსახურების შეძენა</t>
  </si>
  <si>
    <t>მთარგმნელობითი მომსახურება</t>
  </si>
  <si>
    <t>ბიზნესსა და მენეჯმენტთან დაკავშირებული კონსულტაციები და მომსახურებები</t>
  </si>
  <si>
    <t>პროექტების მართვასთან დაკავშირებული მომსახურებები, სამშენებლო სფეროს გარდა</t>
  </si>
  <si>
    <t>196</t>
  </si>
  <si>
    <t>ტყავის, ტექსტილის, რეზინისა და პლასტმასის ნარჩენი</t>
  </si>
  <si>
    <t>დანაყოფის კატეგორია</t>
  </si>
  <si>
    <t>დასახელება</t>
  </si>
  <si>
    <t>მომხმარებელი</t>
  </si>
  <si>
    <t xml:space="preserve"> შენობების საწვავი შეშით უზრუნველყოფა</t>
  </si>
  <si>
    <t>ახალციხის მუნიციპალიტეტის მერია</t>
  </si>
  <si>
    <t xml:space="preserve">საწვავით  უზრუნველყოფა </t>
  </si>
  <si>
    <t>ახალციხის მუნიციპალიტეტის საკრებულო</t>
  </si>
  <si>
    <t>სამხედრო აღრიცხვის, გაწვევისა და მობილიზაციის  სამსახური</t>
  </si>
  <si>
    <t xml:space="preserve">ზეთების შეძენა </t>
  </si>
  <si>
    <r>
      <t>,,სატელეკომუნიკაციო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Sylfaen"/>
        <family val="1"/>
      </rPr>
      <t>მოწყობილობები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Sylfaen"/>
        <family val="1"/>
      </rPr>
      <t>და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Sylfaen"/>
        <family val="1"/>
      </rPr>
      <t>აქსესუარები’’</t>
    </r>
  </si>
  <si>
    <t xml:space="preserve">ტელეფონის აპარატების შეძენა </t>
  </si>
  <si>
    <t xml:space="preserve"> დისპენსერებისათვის ერთჯერადი ჭიქების შესყიდვა</t>
  </si>
  <si>
    <t xml:space="preserve"> დისპენსერებისათვის  ერთჯერადი ჭიქების შესყიდვა</t>
  </si>
  <si>
    <t xml:space="preserve">წყლის შეძენა </t>
  </si>
  <si>
    <t xml:space="preserve">ფილტრების შესყიდვა </t>
  </si>
  <si>
    <t>სამეურნეო ნივთებით უზრუნველყოფა</t>
  </si>
  <si>
    <t>ახალციხის მუნიციპალიტეტი</t>
  </si>
  <si>
    <t>ტრანსპორტით მომსახურებით უზრუნველყოფა</t>
  </si>
  <si>
    <t>შენობის მიმდინარე რემონტის უზრუნველყოფა</t>
  </si>
  <si>
    <t>კარტრიჯების შეკეთების ხარჯი</t>
  </si>
  <si>
    <t xml:space="preserve"> განათლების, კულტურისა და სპორტის სამსახური მიერ ორგანიზებული ღონისძიებებისათვის ტრანსპორტით მომსახურებით უზრუნველყოფა</t>
  </si>
  <si>
    <t>საფოსტო მომსახურებით უზრუნველყოფა</t>
  </si>
  <si>
    <t>კავშირგამბულობის მომსახურებით უზრუნველყოფა</t>
  </si>
  <si>
    <t>ინფრასტრუქტური პროექტებისათვის საპროექტო-სახარჯთაღრიცხვო დოკუმენტაციის შეძენა</t>
  </si>
  <si>
    <t>ინტერნეტმომსახურებით უზრუნველყოფა</t>
  </si>
  <si>
    <t xml:space="preserve">აუდოტის მომსახურება </t>
  </si>
  <si>
    <t xml:space="preserve"> წარმომადგენლობითი ხარჯი</t>
  </si>
  <si>
    <r>
      <t xml:space="preserve"> </t>
    </r>
    <r>
      <rPr>
        <sz val="9"/>
        <rFont val="Sylfaen"/>
        <family val="1"/>
      </rPr>
      <t>განათლების, კულტურისა და   სპორტის სამსახურის</t>
    </r>
    <r>
      <rPr>
        <sz val="9"/>
        <rFont val="Sylfaen"/>
        <family val="1"/>
        <charset val="204"/>
      </rPr>
      <t xml:space="preserve"> მიერ ორგანიზებული ღონისძიებების  მომსახურებით უზრუნველყოფა</t>
    </r>
  </si>
  <si>
    <t>თანამშრომელთა გადამზადების მომსახურებით უზრუნველყოფა</t>
  </si>
  <si>
    <t>მინერალური წყლის შეძენა</t>
  </si>
  <si>
    <t>კულტურული და ახალგაზრდული ღონისძიების ორგანიზება</t>
  </si>
  <si>
    <t>საკანცელარიო ნივთებით შეძენა</t>
  </si>
  <si>
    <t>ბლანკების შეძენა</t>
  </si>
  <si>
    <t xml:space="preserve">ახალციხის მუნიციპალიტეტის  საკრებულო </t>
  </si>
  <si>
    <t xml:space="preserve"> ახალციხის მუნიციპალიტეტის მერია</t>
  </si>
  <si>
    <t>აკუმულატორების შეძენა</t>
  </si>
  <si>
    <t>პირბადეების შეძენა</t>
  </si>
  <si>
    <t>სადეზინფექციო ხსნარის შეძენა</t>
  </si>
  <si>
    <t>დეზობარიერის შეძენა</t>
  </si>
  <si>
    <t xml:space="preserve">დისპენსერების  შესყიდვა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</si>
</sst>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ari&quot;_-;\-* #,##0.00\ &quot;Lari&quot;_-;_-* &quot;-&quot;??\ &quot;Lari&quot;_-;_-@_-"/>
    <numFmt numFmtId="165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sz val="9"/>
      <name val="Sylfaen"/>
      <family val="1"/>
    </font>
    <font>
      <sz val="9"/>
      <color rgb="FFFF0000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</font>
    <font>
      <b/>
      <sz val="12"/>
      <name val="Sylfaen"/>
      <family val="1"/>
      <charset val="204"/>
    </font>
    <font>
      <sz val="8"/>
      <color theme="1"/>
      <name val="Calibri"/>
      <family val="2"/>
      <scheme val="minor"/>
    </font>
    <font>
      <sz val="10"/>
      <color rgb="FF000000"/>
      <name val="Calibri"/>
      <family val="1"/>
      <charset val="204"/>
      <scheme val="minor"/>
    </font>
    <font>
      <sz val="10"/>
      <color rgb="FF222222"/>
      <name val="Sylfaen"/>
      <family val="1"/>
      <charset val="204"/>
    </font>
    <font>
      <b/>
      <sz val="10"/>
      <name val="Sylfaen"/>
      <family val="1"/>
    </font>
    <font>
      <sz val="12"/>
      <name val="Sylfaen"/>
      <family val="1"/>
    </font>
    <font>
      <sz val="9"/>
      <color theme="1"/>
      <name val="Calibri"/>
      <family val="1"/>
      <scheme val="minor"/>
    </font>
    <font>
      <sz val="9"/>
      <name val="Sylfaen"/>
      <family val="1"/>
      <charset val="1"/>
    </font>
    <font>
      <sz val="10"/>
      <name val="Sylfaen"/>
      <family val="1"/>
      <charset val="1"/>
    </font>
    <font>
      <sz val="9"/>
      <color rgb="FF222222"/>
      <name val="Sylfaen"/>
      <family val="1"/>
      <charset val="1"/>
    </font>
    <font>
      <sz val="9"/>
      <color rgb="FF222222"/>
      <name val="Arial"/>
      <family val="2"/>
    </font>
    <font>
      <sz val="9"/>
      <color rgb="FF222222"/>
      <name val="Sylfaen"/>
      <family val="1"/>
    </font>
    <font>
      <sz val="9"/>
      <color theme="1"/>
      <name val="Sylfaen"/>
      <family val="1"/>
      <charset val="1"/>
    </font>
    <font>
      <sz val="9"/>
      <color rgb="FF000000"/>
      <name val="Calibri"/>
      <family val="1"/>
      <charset val="1"/>
      <scheme val="minor"/>
    </font>
    <font>
      <sz val="9"/>
      <color rgb="FF000000"/>
      <name val="Sylfaen"/>
      <family val="1"/>
      <charset val="1"/>
    </font>
    <font>
      <sz val="9"/>
      <color theme="1"/>
      <name val="Calibri"/>
      <family val="1"/>
      <charset val="1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</cellStyleXfs>
  <cellXfs count="68">
    <xf numFmtId="0" fontId="0" fillId="0" borderId="0" xfId="0"/>
    <xf numFmtId="0" fontId="0" fillId="2" borderId="0" xfId="0" applyFill="1"/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0" applyFont="1"/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4" fontId="1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3" fontId="9" fillId="2" borderId="0" xfId="0" applyNumberFormat="1" applyFont="1" applyFill="1"/>
    <xf numFmtId="3" fontId="14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15" fillId="2" borderId="0" xfId="0" applyFont="1" applyFill="1"/>
    <xf numFmtId="0" fontId="9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left" vertical="center" wrapText="1"/>
    </xf>
    <xf numFmtId="0" fontId="21" fillId="2" borderId="1" xfId="2" applyFont="1" applyFill="1" applyBorder="1" applyAlignment="1" applyProtection="1">
      <alignment horizontal="left" vertical="center" wrapText="1"/>
      <protection locked="0"/>
    </xf>
    <xf numFmtId="0" fontId="29" fillId="2" borderId="1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 2" xfId="3" xr:uid="{00000000-0005-0000-0000-000002000000}"/>
    <cellStyle name="Normal_cxrili 30.12.2008 BOLOOOOO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s.procurement.gov.ge/" TargetMode="External"/><Relationship Id="rId1" Type="http://schemas.openxmlformats.org/officeDocument/2006/relationships/hyperlink" Target="https://tenders.procurement.gov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9"/>
  <sheetViews>
    <sheetView tabSelected="1" view="pageBreakPreview" topLeftCell="F1" zoomScale="90" zoomScaleNormal="100" zoomScaleSheetLayoutView="90" workbookViewId="0">
      <selection activeCell="I1" sqref="I1:I1048576"/>
    </sheetView>
  </sheetViews>
  <sheetFormatPr baseColWidth="10" defaultColWidth="10.33203125" defaultRowHeight="12" x14ac:dyDescent="0.15"/>
  <cols>
    <col min="1" max="1" width="8" style="7" customWidth="1"/>
    <col min="2" max="3" width="39.5" style="7" customWidth="1"/>
    <col min="4" max="4" width="39.5" style="42" customWidth="1"/>
    <col min="5" max="5" width="15.5" style="46" customWidth="1"/>
    <col min="6" max="6" width="23.33203125" style="7" customWidth="1"/>
    <col min="7" max="7" width="14.5" style="7" customWidth="1"/>
    <col min="8" max="8" width="13.1640625" style="7" customWidth="1"/>
    <col min="9" max="9" width="17" style="7" customWidth="1"/>
    <col min="10" max="10" width="30.5" style="7" customWidth="1"/>
    <col min="11" max="16384" width="10.33203125" style="7"/>
  </cols>
  <sheetData>
    <row r="1" spans="1:10" s="1" customFormat="1" ht="70.5" customHeight="1" x14ac:dyDescent="0.2">
      <c r="A1" s="2" t="s">
        <v>18</v>
      </c>
      <c r="B1" s="56" t="s">
        <v>169</v>
      </c>
      <c r="C1" s="56" t="s">
        <v>170</v>
      </c>
      <c r="D1" s="56" t="s">
        <v>171</v>
      </c>
      <c r="E1" s="12" t="s">
        <v>17</v>
      </c>
      <c r="F1" s="2" t="s">
        <v>16</v>
      </c>
      <c r="G1" s="2" t="s">
        <v>27</v>
      </c>
      <c r="H1" s="2" t="s">
        <v>25</v>
      </c>
      <c r="I1" s="45"/>
    </row>
    <row r="2" spans="1:10" ht="39" customHeight="1" x14ac:dyDescent="0.15">
      <c r="A2" s="57" t="s">
        <v>86</v>
      </c>
      <c r="B2" s="57" t="s">
        <v>87</v>
      </c>
      <c r="C2" s="58" t="s">
        <v>88</v>
      </c>
      <c r="D2" s="58" t="s">
        <v>185</v>
      </c>
      <c r="E2" s="13">
        <f>2950-200</f>
        <v>2750</v>
      </c>
      <c r="F2" s="25" t="s">
        <v>0</v>
      </c>
      <c r="G2" s="41" t="s">
        <v>30</v>
      </c>
      <c r="H2" s="41" t="s">
        <v>31</v>
      </c>
      <c r="I2" s="3"/>
      <c r="J2" s="42"/>
    </row>
    <row r="3" spans="1:10" ht="39" customHeight="1" x14ac:dyDescent="0.15">
      <c r="A3" s="57" t="s">
        <v>133</v>
      </c>
      <c r="B3" s="58" t="s">
        <v>134</v>
      </c>
      <c r="C3" s="58" t="s">
        <v>143</v>
      </c>
      <c r="D3" s="58" t="s">
        <v>185</v>
      </c>
      <c r="E3" s="33">
        <f>8090-E4</f>
        <v>5889</v>
      </c>
      <c r="F3" s="25" t="s">
        <v>125</v>
      </c>
      <c r="G3" s="41" t="s">
        <v>30</v>
      </c>
      <c r="H3" s="41" t="s">
        <v>31</v>
      </c>
      <c r="I3" s="3"/>
      <c r="J3" s="42"/>
    </row>
    <row r="4" spans="1:10" ht="39" customHeight="1" x14ac:dyDescent="0.15">
      <c r="A4" s="57" t="s">
        <v>133</v>
      </c>
      <c r="B4" s="58" t="s">
        <v>134</v>
      </c>
      <c r="C4" s="58" t="s">
        <v>143</v>
      </c>
      <c r="D4" s="58" t="s">
        <v>185</v>
      </c>
      <c r="E4" s="33">
        <v>2201</v>
      </c>
      <c r="F4" s="25" t="s">
        <v>0</v>
      </c>
      <c r="G4" s="41" t="s">
        <v>146</v>
      </c>
      <c r="H4" s="41" t="s">
        <v>146</v>
      </c>
      <c r="I4" s="3"/>
      <c r="J4" s="42"/>
    </row>
    <row r="5" spans="1:10" s="40" customFormat="1" ht="52.5" customHeight="1" x14ac:dyDescent="0.15">
      <c r="A5" s="57" t="s">
        <v>15</v>
      </c>
      <c r="B5" s="57" t="s">
        <v>26</v>
      </c>
      <c r="C5" s="58" t="s">
        <v>172</v>
      </c>
      <c r="D5" s="58" t="s">
        <v>173</v>
      </c>
      <c r="E5" s="33">
        <f>8000-3000</f>
        <v>5000</v>
      </c>
      <c r="F5" s="25" t="s">
        <v>0</v>
      </c>
      <c r="G5" s="41" t="s">
        <v>30</v>
      </c>
      <c r="H5" s="41" t="s">
        <v>31</v>
      </c>
      <c r="I5" s="44"/>
      <c r="J5" s="42"/>
    </row>
    <row r="6" spans="1:10" s="40" customFormat="1" ht="27.75" customHeight="1" x14ac:dyDescent="0.15">
      <c r="A6" s="57" t="s">
        <v>15</v>
      </c>
      <c r="B6" s="57" t="s">
        <v>26</v>
      </c>
      <c r="C6" s="58" t="s">
        <v>127</v>
      </c>
      <c r="D6" s="58" t="s">
        <v>185</v>
      </c>
      <c r="E6" s="33">
        <v>4970</v>
      </c>
      <c r="F6" s="25" t="s">
        <v>0</v>
      </c>
      <c r="G6" s="41" t="s">
        <v>30</v>
      </c>
      <c r="H6" s="41" t="s">
        <v>31</v>
      </c>
      <c r="I6" s="44"/>
      <c r="J6" s="42"/>
    </row>
    <row r="7" spans="1:10" ht="30.75" customHeight="1" x14ac:dyDescent="0.15">
      <c r="A7" s="57" t="s">
        <v>14</v>
      </c>
      <c r="B7" s="58" t="s">
        <v>13</v>
      </c>
      <c r="C7" s="58" t="s">
        <v>174</v>
      </c>
      <c r="D7" s="58" t="s">
        <v>175</v>
      </c>
      <c r="E7" s="33">
        <v>88300</v>
      </c>
      <c r="F7" s="43" t="s">
        <v>24</v>
      </c>
      <c r="G7" s="41" t="s">
        <v>30</v>
      </c>
      <c r="H7" s="41" t="s">
        <v>31</v>
      </c>
      <c r="I7" s="3"/>
      <c r="J7" s="42"/>
    </row>
    <row r="8" spans="1:10" s="40" customFormat="1" ht="34.5" customHeight="1" x14ac:dyDescent="0.15">
      <c r="A8" s="57" t="s">
        <v>14</v>
      </c>
      <c r="B8" s="58" t="s">
        <v>13</v>
      </c>
      <c r="C8" s="58" t="s">
        <v>174</v>
      </c>
      <c r="D8" s="58" t="s">
        <v>173</v>
      </c>
      <c r="E8" s="34">
        <v>172600</v>
      </c>
      <c r="F8" s="43" t="s">
        <v>24</v>
      </c>
      <c r="G8" s="41" t="s">
        <v>30</v>
      </c>
      <c r="H8" s="41" t="s">
        <v>31</v>
      </c>
      <c r="I8" s="3"/>
      <c r="J8" s="42"/>
    </row>
    <row r="9" spans="1:10" ht="32.25" customHeight="1" x14ac:dyDescent="0.15">
      <c r="A9" s="57" t="s">
        <v>14</v>
      </c>
      <c r="B9" s="58" t="s">
        <v>13</v>
      </c>
      <c r="C9" s="58" t="s">
        <v>174</v>
      </c>
      <c r="D9" s="58" t="s">
        <v>176</v>
      </c>
      <c r="E9" s="34">
        <v>4100</v>
      </c>
      <c r="F9" s="43" t="s">
        <v>24</v>
      </c>
      <c r="G9" s="41" t="s">
        <v>30</v>
      </c>
      <c r="H9" s="41" t="s">
        <v>31</v>
      </c>
      <c r="I9" s="3"/>
      <c r="J9" s="42"/>
    </row>
    <row r="10" spans="1:10" s="40" customFormat="1" ht="32.25" customHeight="1" x14ac:dyDescent="0.15">
      <c r="A10" s="57" t="s">
        <v>62</v>
      </c>
      <c r="B10" s="58" t="s">
        <v>63</v>
      </c>
      <c r="C10" s="58" t="s">
        <v>177</v>
      </c>
      <c r="D10" s="58" t="s">
        <v>173</v>
      </c>
      <c r="E10" s="33">
        <v>3000</v>
      </c>
      <c r="F10" s="43" t="s">
        <v>0</v>
      </c>
      <c r="G10" s="41" t="s">
        <v>30</v>
      </c>
      <c r="H10" s="41" t="s">
        <v>31</v>
      </c>
    </row>
    <row r="11" spans="1:10" s="40" customFormat="1" ht="42" customHeight="1" x14ac:dyDescent="0.15">
      <c r="A11" s="57" t="s">
        <v>62</v>
      </c>
      <c r="B11" s="58" t="s">
        <v>63</v>
      </c>
      <c r="C11" s="58" t="s">
        <v>177</v>
      </c>
      <c r="D11" s="58" t="s">
        <v>175</v>
      </c>
      <c r="E11" s="33">
        <v>500</v>
      </c>
      <c r="F11" s="43" t="s">
        <v>24</v>
      </c>
      <c r="G11" s="41" t="s">
        <v>30</v>
      </c>
      <c r="H11" s="41" t="s">
        <v>31</v>
      </c>
    </row>
    <row r="12" spans="1:10" s="40" customFormat="1" ht="43.5" customHeight="1" x14ac:dyDescent="0.15">
      <c r="A12" s="57" t="s">
        <v>62</v>
      </c>
      <c r="B12" s="58" t="s">
        <v>63</v>
      </c>
      <c r="C12" s="58" t="s">
        <v>177</v>
      </c>
      <c r="D12" s="58" t="s">
        <v>176</v>
      </c>
      <c r="E12" s="33">
        <f>1000-500</f>
        <v>500</v>
      </c>
      <c r="F12" s="43" t="s">
        <v>24</v>
      </c>
      <c r="G12" s="41" t="s">
        <v>30</v>
      </c>
      <c r="H12" s="41" t="s">
        <v>31</v>
      </c>
    </row>
    <row r="13" spans="1:10" s="40" customFormat="1" ht="43.5" customHeight="1" x14ac:dyDescent="0.15">
      <c r="A13" s="57" t="s">
        <v>62</v>
      </c>
      <c r="B13" s="58" t="s">
        <v>63</v>
      </c>
      <c r="C13" s="58" t="s">
        <v>177</v>
      </c>
      <c r="D13" s="58" t="s">
        <v>173</v>
      </c>
      <c r="E13" s="34">
        <f>150+1000</f>
        <v>1150</v>
      </c>
      <c r="F13" s="43" t="s">
        <v>24</v>
      </c>
      <c r="G13" s="41" t="s">
        <v>30</v>
      </c>
      <c r="H13" s="41" t="s">
        <v>31</v>
      </c>
    </row>
    <row r="14" spans="1:10" ht="43.5" customHeight="1" x14ac:dyDescent="0.15">
      <c r="A14" s="57" t="s">
        <v>144</v>
      </c>
      <c r="B14" s="58" t="s">
        <v>145</v>
      </c>
      <c r="C14" s="58" t="s">
        <v>88</v>
      </c>
      <c r="D14" s="58" t="s">
        <v>185</v>
      </c>
      <c r="E14" s="34">
        <v>5500</v>
      </c>
      <c r="F14" s="43" t="s">
        <v>125</v>
      </c>
      <c r="G14" s="41" t="s">
        <v>146</v>
      </c>
      <c r="H14" s="41" t="s">
        <v>31</v>
      </c>
    </row>
    <row r="15" spans="1:10" ht="38.25" customHeight="1" x14ac:dyDescent="0.15">
      <c r="A15" s="57" t="s">
        <v>139</v>
      </c>
      <c r="B15" s="58" t="s">
        <v>140</v>
      </c>
      <c r="C15" s="58" t="s">
        <v>143</v>
      </c>
      <c r="D15" s="58" t="s">
        <v>185</v>
      </c>
      <c r="E15" s="34">
        <v>21000</v>
      </c>
      <c r="F15" s="43" t="s">
        <v>125</v>
      </c>
      <c r="G15" s="41" t="s">
        <v>30</v>
      </c>
      <c r="H15" s="41" t="s">
        <v>31</v>
      </c>
    </row>
    <row r="16" spans="1:10" ht="38.25" customHeight="1" x14ac:dyDescent="0.15">
      <c r="A16" s="57" t="s">
        <v>137</v>
      </c>
      <c r="B16" s="58" t="s">
        <v>138</v>
      </c>
      <c r="C16" s="58" t="s">
        <v>143</v>
      </c>
      <c r="D16" s="58" t="s">
        <v>185</v>
      </c>
      <c r="E16" s="34">
        <v>24640</v>
      </c>
      <c r="F16" s="43" t="s">
        <v>125</v>
      </c>
      <c r="G16" s="41" t="s">
        <v>30</v>
      </c>
      <c r="H16" s="41" t="s">
        <v>31</v>
      </c>
    </row>
    <row r="17" spans="1:8" ht="33" customHeight="1" x14ac:dyDescent="0.15">
      <c r="A17" s="57" t="s">
        <v>135</v>
      </c>
      <c r="B17" s="58" t="s">
        <v>136</v>
      </c>
      <c r="C17" s="58" t="s">
        <v>143</v>
      </c>
      <c r="D17" s="58" t="s">
        <v>185</v>
      </c>
      <c r="E17" s="34">
        <v>12200</v>
      </c>
      <c r="F17" s="43" t="s">
        <v>125</v>
      </c>
      <c r="G17" s="41" t="s">
        <v>30</v>
      </c>
      <c r="H17" s="41" t="s">
        <v>31</v>
      </c>
    </row>
    <row r="18" spans="1:8" ht="31.5" customHeight="1" x14ac:dyDescent="0.15">
      <c r="A18" s="57" t="s">
        <v>123</v>
      </c>
      <c r="B18" s="58" t="s">
        <v>124</v>
      </c>
      <c r="C18" s="57" t="s">
        <v>198</v>
      </c>
      <c r="D18" s="58" t="s">
        <v>175</v>
      </c>
      <c r="E18" s="34">
        <v>360</v>
      </c>
      <c r="F18" s="43" t="s">
        <v>0</v>
      </c>
      <c r="G18" s="41" t="s">
        <v>30</v>
      </c>
      <c r="H18" s="41" t="s">
        <v>31</v>
      </c>
    </row>
    <row r="19" spans="1:8" s="40" customFormat="1" ht="31.5" customHeight="1" x14ac:dyDescent="0.15">
      <c r="A19" s="57" t="s">
        <v>123</v>
      </c>
      <c r="B19" s="58" t="s">
        <v>124</v>
      </c>
      <c r="C19" s="57" t="s">
        <v>198</v>
      </c>
      <c r="D19" s="58" t="s">
        <v>173</v>
      </c>
      <c r="E19" s="34">
        <v>1000</v>
      </c>
      <c r="F19" s="43" t="s">
        <v>0</v>
      </c>
      <c r="G19" s="41" t="s">
        <v>30</v>
      </c>
      <c r="H19" s="41" t="s">
        <v>31</v>
      </c>
    </row>
    <row r="20" spans="1:8" ht="38.25" customHeight="1" x14ac:dyDescent="0.15">
      <c r="A20" s="57" t="s">
        <v>89</v>
      </c>
      <c r="B20" s="58" t="s">
        <v>90</v>
      </c>
      <c r="C20" s="58" t="s">
        <v>88</v>
      </c>
      <c r="D20" s="58" t="s">
        <v>185</v>
      </c>
      <c r="E20" s="34">
        <f>3100-2250</f>
        <v>850</v>
      </c>
      <c r="F20" s="43" t="s">
        <v>0</v>
      </c>
      <c r="G20" s="41" t="s">
        <v>30</v>
      </c>
      <c r="H20" s="41" t="s">
        <v>31</v>
      </c>
    </row>
    <row r="21" spans="1:8" ht="38.25" customHeight="1" x14ac:dyDescent="0.15">
      <c r="A21" s="57" t="s">
        <v>91</v>
      </c>
      <c r="B21" s="58" t="s">
        <v>92</v>
      </c>
      <c r="C21" s="58" t="s">
        <v>88</v>
      </c>
      <c r="D21" s="58" t="s">
        <v>185</v>
      </c>
      <c r="E21" s="33">
        <f>3600-2300</f>
        <v>1300</v>
      </c>
      <c r="F21" s="43" t="s">
        <v>0</v>
      </c>
      <c r="G21" s="41" t="s">
        <v>30</v>
      </c>
      <c r="H21" s="41" t="s">
        <v>31</v>
      </c>
    </row>
    <row r="22" spans="1:8" ht="38.25" customHeight="1" x14ac:dyDescent="0.15">
      <c r="A22" s="57" t="s">
        <v>93</v>
      </c>
      <c r="B22" s="58" t="s">
        <v>94</v>
      </c>
      <c r="C22" s="58" t="s">
        <v>88</v>
      </c>
      <c r="D22" s="58" t="s">
        <v>185</v>
      </c>
      <c r="E22" s="34">
        <f>2330+2500-1060</f>
        <v>3770</v>
      </c>
      <c r="F22" s="43" t="s">
        <v>0</v>
      </c>
      <c r="G22" s="41" t="s">
        <v>30</v>
      </c>
      <c r="H22" s="41" t="s">
        <v>31</v>
      </c>
    </row>
    <row r="23" spans="1:8" ht="38.25" customHeight="1" x14ac:dyDescent="0.15">
      <c r="A23" s="57" t="s">
        <v>95</v>
      </c>
      <c r="B23" s="58" t="s">
        <v>96</v>
      </c>
      <c r="C23" s="58" t="s">
        <v>88</v>
      </c>
      <c r="D23" s="58" t="s">
        <v>185</v>
      </c>
      <c r="E23" s="34">
        <f>20300-4200-11400-400-150</f>
        <v>4150</v>
      </c>
      <c r="F23" s="43" t="s">
        <v>19</v>
      </c>
      <c r="G23" s="41" t="s">
        <v>30</v>
      </c>
      <c r="H23" s="41" t="s">
        <v>31</v>
      </c>
    </row>
    <row r="24" spans="1:8" ht="38.25" customHeight="1" x14ac:dyDescent="0.15">
      <c r="A24" s="57" t="s">
        <v>97</v>
      </c>
      <c r="B24" s="58" t="s">
        <v>98</v>
      </c>
      <c r="C24" s="58" t="s">
        <v>88</v>
      </c>
      <c r="D24" s="58" t="s">
        <v>185</v>
      </c>
      <c r="E24" s="34">
        <f>3150+1200-50</f>
        <v>4300</v>
      </c>
      <c r="F24" s="43" t="s">
        <v>0</v>
      </c>
      <c r="G24" s="41" t="s">
        <v>30</v>
      </c>
      <c r="H24" s="41" t="s">
        <v>31</v>
      </c>
    </row>
    <row r="25" spans="1:8" ht="38.25" customHeight="1" x14ac:dyDescent="0.15">
      <c r="A25" s="57" t="s">
        <v>167</v>
      </c>
      <c r="B25" s="58" t="s">
        <v>168</v>
      </c>
      <c r="C25" s="58" t="s">
        <v>88</v>
      </c>
      <c r="D25" s="58" t="s">
        <v>185</v>
      </c>
      <c r="E25" s="34">
        <v>50</v>
      </c>
      <c r="F25" s="43" t="s">
        <v>0</v>
      </c>
      <c r="G25" s="41" t="s">
        <v>31</v>
      </c>
      <c r="H25" s="41" t="s">
        <v>31</v>
      </c>
    </row>
    <row r="26" spans="1:8" ht="38.25" customHeight="1" x14ac:dyDescent="0.15">
      <c r="A26" s="57" t="s">
        <v>99</v>
      </c>
      <c r="B26" s="58" t="s">
        <v>100</v>
      </c>
      <c r="C26" s="58" t="s">
        <v>88</v>
      </c>
      <c r="D26" s="58" t="s">
        <v>185</v>
      </c>
      <c r="E26" s="34">
        <f>600+3000+500</f>
        <v>4100</v>
      </c>
      <c r="F26" s="43" t="s">
        <v>0</v>
      </c>
      <c r="G26" s="41" t="s">
        <v>30</v>
      </c>
      <c r="H26" s="41" t="s">
        <v>31</v>
      </c>
    </row>
    <row r="27" spans="1:8" ht="38.25" customHeight="1" x14ac:dyDescent="0.15">
      <c r="A27" s="57" t="s">
        <v>101</v>
      </c>
      <c r="B27" s="58" t="s">
        <v>102</v>
      </c>
      <c r="C27" s="58" t="s">
        <v>88</v>
      </c>
      <c r="D27" s="58" t="s">
        <v>185</v>
      </c>
      <c r="E27" s="34">
        <f>1600+200+550</f>
        <v>2350</v>
      </c>
      <c r="F27" s="43" t="s">
        <v>0</v>
      </c>
      <c r="G27" s="41" t="s">
        <v>30</v>
      </c>
      <c r="H27" s="41" t="s">
        <v>31</v>
      </c>
    </row>
    <row r="28" spans="1:8" s="40" customFormat="1" ht="29.25" customHeight="1" x14ac:dyDescent="0.15">
      <c r="A28" s="57" t="s">
        <v>103</v>
      </c>
      <c r="B28" s="58" t="s">
        <v>199</v>
      </c>
      <c r="C28" s="57" t="s">
        <v>200</v>
      </c>
      <c r="D28" s="58" t="s">
        <v>173</v>
      </c>
      <c r="E28" s="34">
        <v>1500</v>
      </c>
      <c r="F28" s="43" t="s">
        <v>0</v>
      </c>
      <c r="G28" s="41" t="s">
        <v>30</v>
      </c>
      <c r="H28" s="41" t="s">
        <v>31</v>
      </c>
    </row>
    <row r="29" spans="1:8" ht="29.25" customHeight="1" x14ac:dyDescent="0.15">
      <c r="A29" s="57" t="s">
        <v>103</v>
      </c>
      <c r="B29" s="58" t="s">
        <v>199</v>
      </c>
      <c r="C29" s="58" t="s">
        <v>88</v>
      </c>
      <c r="D29" s="58" t="s">
        <v>185</v>
      </c>
      <c r="E29" s="34">
        <f>2500-1000</f>
        <v>1500</v>
      </c>
      <c r="F29" s="43" t="s">
        <v>0</v>
      </c>
      <c r="G29" s="41" t="s">
        <v>30</v>
      </c>
      <c r="H29" s="41" t="s">
        <v>31</v>
      </c>
    </row>
    <row r="30" spans="1:8" s="40" customFormat="1" ht="29.25" customHeight="1" x14ac:dyDescent="0.15">
      <c r="A30" s="57" t="s">
        <v>103</v>
      </c>
      <c r="B30" s="58" t="s">
        <v>199</v>
      </c>
      <c r="C30" s="57" t="s">
        <v>201</v>
      </c>
      <c r="D30" s="58" t="s">
        <v>176</v>
      </c>
      <c r="E30" s="34">
        <f>500+25</f>
        <v>525</v>
      </c>
      <c r="F30" s="43" t="s">
        <v>0</v>
      </c>
      <c r="G30" s="41" t="s">
        <v>30</v>
      </c>
      <c r="H30" s="41" t="s">
        <v>31</v>
      </c>
    </row>
    <row r="31" spans="1:8" ht="38.25" customHeight="1" x14ac:dyDescent="0.15">
      <c r="A31" s="57" t="s">
        <v>104</v>
      </c>
      <c r="B31" s="58" t="s">
        <v>105</v>
      </c>
      <c r="C31" s="58" t="s">
        <v>88</v>
      </c>
      <c r="D31" s="58" t="s">
        <v>185</v>
      </c>
      <c r="E31" s="34">
        <f>1000+150-30</f>
        <v>1120</v>
      </c>
      <c r="F31" s="43" t="s">
        <v>0</v>
      </c>
      <c r="G31" s="41" t="s">
        <v>30</v>
      </c>
      <c r="H31" s="41" t="s">
        <v>31</v>
      </c>
    </row>
    <row r="32" spans="1:8" ht="36.75" customHeight="1" x14ac:dyDescent="0.15">
      <c r="A32" s="57" t="s">
        <v>77</v>
      </c>
      <c r="B32" s="58" t="s">
        <v>78</v>
      </c>
      <c r="C32" s="57" t="s">
        <v>184</v>
      </c>
      <c r="D32" s="58" t="s">
        <v>202</v>
      </c>
      <c r="E32" s="34">
        <v>100</v>
      </c>
      <c r="F32" s="43" t="s">
        <v>0</v>
      </c>
      <c r="G32" s="41" t="s">
        <v>30</v>
      </c>
      <c r="H32" s="41" t="s">
        <v>31</v>
      </c>
    </row>
    <row r="33" spans="1:10" s="40" customFormat="1" ht="36" customHeight="1" x14ac:dyDescent="0.15">
      <c r="A33" s="57" t="s">
        <v>77</v>
      </c>
      <c r="B33" s="58" t="s">
        <v>78</v>
      </c>
      <c r="C33" s="57" t="s">
        <v>184</v>
      </c>
      <c r="D33" s="58" t="s">
        <v>203</v>
      </c>
      <c r="E33" s="34">
        <v>200</v>
      </c>
      <c r="F33" s="43" t="s">
        <v>0</v>
      </c>
      <c r="G33" s="41" t="s">
        <v>30</v>
      </c>
      <c r="H33" s="41" t="s">
        <v>31</v>
      </c>
    </row>
    <row r="34" spans="1:10" ht="36" customHeight="1" x14ac:dyDescent="0.15">
      <c r="A34" s="57" t="s">
        <v>77</v>
      </c>
      <c r="B34" s="58" t="s">
        <v>78</v>
      </c>
      <c r="C34" s="58" t="s">
        <v>88</v>
      </c>
      <c r="D34" s="58" t="s">
        <v>185</v>
      </c>
      <c r="E34" s="34">
        <v>1800</v>
      </c>
      <c r="F34" s="43" t="s">
        <v>0</v>
      </c>
      <c r="G34" s="41" t="s">
        <v>157</v>
      </c>
      <c r="H34" s="41" t="s">
        <v>31</v>
      </c>
    </row>
    <row r="35" spans="1:10" ht="27.75" customHeight="1" x14ac:dyDescent="0.15">
      <c r="A35" s="58">
        <v>301</v>
      </c>
      <c r="B35" s="58" t="s">
        <v>12</v>
      </c>
      <c r="C35" s="58" t="s">
        <v>52</v>
      </c>
      <c r="D35" s="58" t="s">
        <v>175</v>
      </c>
      <c r="E35" s="33">
        <f>3100-500</f>
        <v>2600</v>
      </c>
      <c r="F35" s="43" t="s">
        <v>19</v>
      </c>
      <c r="G35" s="41" t="s">
        <v>30</v>
      </c>
      <c r="H35" s="41" t="s">
        <v>31</v>
      </c>
      <c r="I35" s="3"/>
      <c r="J35" s="42"/>
    </row>
    <row r="36" spans="1:10" s="40" customFormat="1" ht="26.25" customHeight="1" x14ac:dyDescent="0.15">
      <c r="A36" s="58">
        <v>301</v>
      </c>
      <c r="B36" s="58" t="s">
        <v>12</v>
      </c>
      <c r="C36" s="58" t="s">
        <v>52</v>
      </c>
      <c r="D36" s="58" t="s">
        <v>173</v>
      </c>
      <c r="E36" s="33">
        <f>15000-3000-1500</f>
        <v>10500</v>
      </c>
      <c r="F36" s="43" t="s">
        <v>19</v>
      </c>
      <c r="G36" s="41" t="s">
        <v>30</v>
      </c>
      <c r="H36" s="41" t="s">
        <v>31</v>
      </c>
      <c r="I36" s="3"/>
      <c r="J36" s="42"/>
    </row>
    <row r="37" spans="1:10" ht="29.25" customHeight="1" x14ac:dyDescent="0.15">
      <c r="A37" s="58">
        <v>301</v>
      </c>
      <c r="B37" s="58" t="s">
        <v>12</v>
      </c>
      <c r="C37" s="58" t="s">
        <v>52</v>
      </c>
      <c r="D37" s="58" t="s">
        <v>176</v>
      </c>
      <c r="E37" s="33">
        <f>1000-200</f>
        <v>800</v>
      </c>
      <c r="F37" s="43" t="s">
        <v>19</v>
      </c>
      <c r="G37" s="41" t="s">
        <v>30</v>
      </c>
      <c r="H37" s="41" t="s">
        <v>31</v>
      </c>
      <c r="I37" s="3"/>
      <c r="J37" s="42"/>
    </row>
    <row r="38" spans="1:10" ht="29.25" customHeight="1" x14ac:dyDescent="0.15">
      <c r="A38" s="58">
        <v>301</v>
      </c>
      <c r="B38" s="58" t="s">
        <v>12</v>
      </c>
      <c r="C38" s="58" t="s">
        <v>51</v>
      </c>
      <c r="D38" s="58" t="s">
        <v>175</v>
      </c>
      <c r="E38" s="33">
        <v>500</v>
      </c>
      <c r="F38" s="43" t="s">
        <v>24</v>
      </c>
      <c r="G38" s="41" t="s">
        <v>30</v>
      </c>
      <c r="H38" s="41" t="s">
        <v>31</v>
      </c>
      <c r="I38" s="3"/>
      <c r="J38" s="42"/>
    </row>
    <row r="39" spans="1:10" s="40" customFormat="1" ht="24" customHeight="1" x14ac:dyDescent="0.15">
      <c r="A39" s="58">
        <v>301</v>
      </c>
      <c r="B39" s="58" t="s">
        <v>12</v>
      </c>
      <c r="C39" s="58" t="s">
        <v>51</v>
      </c>
      <c r="D39" s="58" t="s">
        <v>173</v>
      </c>
      <c r="E39" s="33">
        <f>3000+3600</f>
        <v>6600</v>
      </c>
      <c r="F39" s="43" t="s">
        <v>24</v>
      </c>
      <c r="G39" s="41" t="s">
        <v>30</v>
      </c>
      <c r="H39" s="41" t="s">
        <v>31</v>
      </c>
      <c r="I39" s="3"/>
      <c r="J39" s="42"/>
    </row>
    <row r="40" spans="1:10" ht="31.5" customHeight="1" x14ac:dyDescent="0.15">
      <c r="A40" s="58">
        <v>301</v>
      </c>
      <c r="B40" s="58" t="s">
        <v>12</v>
      </c>
      <c r="C40" s="58" t="s">
        <v>51</v>
      </c>
      <c r="D40" s="58" t="s">
        <v>176</v>
      </c>
      <c r="E40" s="33">
        <f>200-25</f>
        <v>175</v>
      </c>
      <c r="F40" s="43" t="s">
        <v>24</v>
      </c>
      <c r="G40" s="41" t="s">
        <v>30</v>
      </c>
      <c r="H40" s="41" t="s">
        <v>31</v>
      </c>
      <c r="I40" s="3"/>
      <c r="J40" s="42"/>
    </row>
    <row r="41" spans="1:10" ht="29.25" customHeight="1" x14ac:dyDescent="0.15">
      <c r="A41" s="58">
        <v>301</v>
      </c>
      <c r="B41" s="58" t="s">
        <v>12</v>
      </c>
      <c r="C41" s="58" t="s">
        <v>50</v>
      </c>
      <c r="D41" s="58" t="s">
        <v>175</v>
      </c>
      <c r="E41" s="33">
        <f>1000-200</f>
        <v>800</v>
      </c>
      <c r="F41" s="43" t="s">
        <v>19</v>
      </c>
      <c r="G41" s="41" t="s">
        <v>30</v>
      </c>
      <c r="H41" s="41" t="s">
        <v>31</v>
      </c>
      <c r="I41" s="3"/>
      <c r="J41" s="42"/>
    </row>
    <row r="42" spans="1:10" s="40" customFormat="1" ht="24" customHeight="1" x14ac:dyDescent="0.15">
      <c r="A42" s="58">
        <v>301</v>
      </c>
      <c r="B42" s="58" t="s">
        <v>12</v>
      </c>
      <c r="C42" s="58" t="s">
        <v>50</v>
      </c>
      <c r="D42" s="58" t="s">
        <v>173</v>
      </c>
      <c r="E42" s="33">
        <f>8000-500-1500</f>
        <v>6000</v>
      </c>
      <c r="F42" s="43" t="s">
        <v>19</v>
      </c>
      <c r="G42" s="41" t="s">
        <v>30</v>
      </c>
      <c r="H42" s="41" t="s">
        <v>31</v>
      </c>
      <c r="I42" s="3"/>
      <c r="J42" s="42"/>
    </row>
    <row r="43" spans="1:10" ht="31.5" customHeight="1" x14ac:dyDescent="0.15">
      <c r="A43" s="58">
        <v>301</v>
      </c>
      <c r="B43" s="58" t="s">
        <v>12</v>
      </c>
      <c r="C43" s="58" t="s">
        <v>50</v>
      </c>
      <c r="D43" s="58" t="s">
        <v>176</v>
      </c>
      <c r="E43" s="33">
        <v>600</v>
      </c>
      <c r="F43" s="43" t="s">
        <v>19</v>
      </c>
      <c r="G43" s="41" t="s">
        <v>30</v>
      </c>
      <c r="H43" s="41" t="s">
        <v>31</v>
      </c>
      <c r="I43" s="3"/>
      <c r="J43" s="42"/>
    </row>
    <row r="44" spans="1:10" ht="29.25" customHeight="1" x14ac:dyDescent="0.15">
      <c r="A44" s="58">
        <v>301</v>
      </c>
      <c r="B44" s="58" t="s">
        <v>12</v>
      </c>
      <c r="C44" s="58" t="s">
        <v>50</v>
      </c>
      <c r="D44" s="58" t="s">
        <v>175</v>
      </c>
      <c r="E44" s="33">
        <v>200</v>
      </c>
      <c r="F44" s="43" t="s">
        <v>24</v>
      </c>
      <c r="G44" s="41" t="s">
        <v>30</v>
      </c>
      <c r="H44" s="41" t="s">
        <v>31</v>
      </c>
      <c r="I44" s="3"/>
      <c r="J44" s="42"/>
    </row>
    <row r="45" spans="1:10" s="40" customFormat="1" ht="24" customHeight="1" x14ac:dyDescent="0.15">
      <c r="A45" s="58">
        <v>301</v>
      </c>
      <c r="B45" s="58" t="s">
        <v>12</v>
      </c>
      <c r="C45" s="58" t="s">
        <v>50</v>
      </c>
      <c r="D45" s="58" t="s">
        <v>173</v>
      </c>
      <c r="E45" s="33">
        <v>1500</v>
      </c>
      <c r="F45" s="43" t="s">
        <v>24</v>
      </c>
      <c r="G45" s="41" t="s">
        <v>30</v>
      </c>
      <c r="H45" s="41" t="s">
        <v>31</v>
      </c>
      <c r="I45" s="3"/>
      <c r="J45" s="42"/>
    </row>
    <row r="46" spans="1:10" ht="31.5" customHeight="1" x14ac:dyDescent="0.15">
      <c r="A46" s="58">
        <v>301</v>
      </c>
      <c r="B46" s="58" t="s">
        <v>12</v>
      </c>
      <c r="C46" s="58" t="s">
        <v>50</v>
      </c>
      <c r="D46" s="58" t="s">
        <v>176</v>
      </c>
      <c r="E46" s="33">
        <v>200</v>
      </c>
      <c r="F46" s="43" t="s">
        <v>24</v>
      </c>
      <c r="G46" s="41" t="s">
        <v>30</v>
      </c>
      <c r="H46" s="41" t="s">
        <v>31</v>
      </c>
      <c r="I46" s="3"/>
      <c r="J46" s="42"/>
    </row>
    <row r="47" spans="1:10" ht="24.75" customHeight="1" x14ac:dyDescent="0.15">
      <c r="A47" s="58">
        <v>301</v>
      </c>
      <c r="B47" s="58" t="s">
        <v>12</v>
      </c>
      <c r="C47" s="58" t="s">
        <v>88</v>
      </c>
      <c r="D47" s="58" t="s">
        <v>185</v>
      </c>
      <c r="E47" s="33">
        <f>1600+9700-1800-500</f>
        <v>9000</v>
      </c>
      <c r="F47" s="43" t="s">
        <v>19</v>
      </c>
      <c r="G47" s="41" t="s">
        <v>30</v>
      </c>
      <c r="H47" s="41" t="s">
        <v>31</v>
      </c>
      <c r="I47" s="3"/>
      <c r="J47" s="42"/>
    </row>
    <row r="48" spans="1:10" ht="25.5" customHeight="1" x14ac:dyDescent="0.15">
      <c r="A48" s="58">
        <v>302</v>
      </c>
      <c r="B48" s="58" t="s">
        <v>11</v>
      </c>
      <c r="C48" s="58" t="s">
        <v>59</v>
      </c>
      <c r="D48" s="58" t="s">
        <v>175</v>
      </c>
      <c r="E48" s="33">
        <f>1000+5280-2000</f>
        <v>4280</v>
      </c>
      <c r="F48" s="43" t="s">
        <v>19</v>
      </c>
      <c r="G48" s="41" t="s">
        <v>30</v>
      </c>
      <c r="H48" s="41" t="s">
        <v>31</v>
      </c>
      <c r="I48" s="3"/>
      <c r="J48" s="42"/>
    </row>
    <row r="49" spans="1:10" s="40" customFormat="1" ht="25.5" customHeight="1" x14ac:dyDescent="0.15">
      <c r="A49" s="58">
        <v>302</v>
      </c>
      <c r="B49" s="58" t="s">
        <v>11</v>
      </c>
      <c r="C49" s="58" t="s">
        <v>59</v>
      </c>
      <c r="D49" s="58" t="s">
        <v>173</v>
      </c>
      <c r="E49" s="33">
        <f>1000+4000+3000-4000</f>
        <v>4000</v>
      </c>
      <c r="F49" s="43" t="s">
        <v>19</v>
      </c>
      <c r="G49" s="41" t="s">
        <v>30</v>
      </c>
      <c r="H49" s="41" t="s">
        <v>31</v>
      </c>
      <c r="I49" s="3"/>
      <c r="J49" s="42"/>
    </row>
    <row r="50" spans="1:10" ht="29.25" customHeight="1" x14ac:dyDescent="0.15">
      <c r="A50" s="58">
        <v>302</v>
      </c>
      <c r="B50" s="58" t="s">
        <v>11</v>
      </c>
      <c r="C50" s="58" t="s">
        <v>59</v>
      </c>
      <c r="D50" s="58" t="s">
        <v>176</v>
      </c>
      <c r="E50" s="33">
        <v>800</v>
      </c>
      <c r="F50" s="43" t="s">
        <v>19</v>
      </c>
      <c r="G50" s="41" t="s">
        <v>30</v>
      </c>
      <c r="H50" s="41" t="s">
        <v>31</v>
      </c>
      <c r="I50" s="3"/>
      <c r="J50" s="42"/>
    </row>
    <row r="51" spans="1:10" ht="29.25" customHeight="1" x14ac:dyDescent="0.15">
      <c r="A51" s="58">
        <v>302</v>
      </c>
      <c r="B51" s="58" t="s">
        <v>11</v>
      </c>
      <c r="C51" s="58" t="s">
        <v>88</v>
      </c>
      <c r="D51" s="58" t="s">
        <v>185</v>
      </c>
      <c r="E51" s="33">
        <v>2900</v>
      </c>
      <c r="F51" s="43" t="s">
        <v>19</v>
      </c>
      <c r="G51" s="41" t="s">
        <v>146</v>
      </c>
      <c r="H51" s="41" t="s">
        <v>31</v>
      </c>
      <c r="I51" s="3"/>
      <c r="J51" s="42"/>
    </row>
    <row r="52" spans="1:10" ht="24.75" customHeight="1" x14ac:dyDescent="0.15">
      <c r="A52" s="58">
        <v>302</v>
      </c>
      <c r="B52" s="58" t="s">
        <v>11</v>
      </c>
      <c r="C52" s="58" t="s">
        <v>69</v>
      </c>
      <c r="D52" s="58" t="s">
        <v>175</v>
      </c>
      <c r="E52" s="33">
        <v>2000</v>
      </c>
      <c r="F52" s="43" t="s">
        <v>24</v>
      </c>
      <c r="G52" s="41" t="s">
        <v>30</v>
      </c>
      <c r="H52" s="41" t="s">
        <v>31</v>
      </c>
      <c r="I52" s="3"/>
      <c r="J52" s="42"/>
    </row>
    <row r="53" spans="1:10" s="40" customFormat="1" ht="32.25" customHeight="1" x14ac:dyDescent="0.15">
      <c r="A53" s="58">
        <v>302</v>
      </c>
      <c r="B53" s="58" t="s">
        <v>11</v>
      </c>
      <c r="C53" s="58" t="s">
        <v>69</v>
      </c>
      <c r="D53" s="58" t="s">
        <v>173</v>
      </c>
      <c r="E53" s="33">
        <v>25000</v>
      </c>
      <c r="F53" s="43" t="s">
        <v>24</v>
      </c>
      <c r="G53" s="41" t="s">
        <v>30</v>
      </c>
      <c r="H53" s="41" t="s">
        <v>31</v>
      </c>
      <c r="I53" s="3"/>
      <c r="J53" s="42"/>
    </row>
    <row r="54" spans="1:10" ht="32.25" customHeight="1" x14ac:dyDescent="0.15">
      <c r="A54" s="58">
        <v>302</v>
      </c>
      <c r="B54" s="58" t="s">
        <v>11</v>
      </c>
      <c r="C54" s="58" t="s">
        <v>88</v>
      </c>
      <c r="D54" s="58" t="s">
        <v>185</v>
      </c>
      <c r="E54" s="33">
        <f>37200-11645</f>
        <v>25555</v>
      </c>
      <c r="F54" s="43" t="s">
        <v>24</v>
      </c>
      <c r="G54" s="41" t="s">
        <v>30</v>
      </c>
      <c r="H54" s="41" t="s">
        <v>31</v>
      </c>
      <c r="I54" s="3"/>
      <c r="J54" s="42"/>
    </row>
    <row r="55" spans="1:10" s="40" customFormat="1" ht="27" customHeight="1" x14ac:dyDescent="0.15">
      <c r="A55" s="58">
        <v>302</v>
      </c>
      <c r="B55" s="58" t="s">
        <v>11</v>
      </c>
      <c r="C55" s="58" t="s">
        <v>126</v>
      </c>
      <c r="D55" s="58" t="s">
        <v>185</v>
      </c>
      <c r="E55" s="33">
        <v>4350</v>
      </c>
      <c r="F55" s="43" t="s">
        <v>125</v>
      </c>
      <c r="G55" s="41" t="s">
        <v>30</v>
      </c>
      <c r="H55" s="41" t="s">
        <v>31</v>
      </c>
      <c r="I55" s="3"/>
      <c r="J55" s="42"/>
    </row>
    <row r="56" spans="1:10" ht="32.25" customHeight="1" x14ac:dyDescent="0.15">
      <c r="A56" s="58">
        <v>312</v>
      </c>
      <c r="B56" s="58" t="s">
        <v>79</v>
      </c>
      <c r="C56" s="58" t="s">
        <v>184</v>
      </c>
      <c r="D56" s="58" t="s">
        <v>175</v>
      </c>
      <c r="E56" s="33">
        <f>150</f>
        <v>150</v>
      </c>
      <c r="F56" s="25" t="s">
        <v>0</v>
      </c>
      <c r="G56" s="41" t="s">
        <v>30</v>
      </c>
      <c r="H56" s="41" t="s">
        <v>31</v>
      </c>
      <c r="I56" s="3"/>
      <c r="J56" s="42"/>
    </row>
    <row r="57" spans="1:10" s="40" customFormat="1" ht="32.25" customHeight="1" x14ac:dyDescent="0.15">
      <c r="A57" s="58">
        <v>312</v>
      </c>
      <c r="B57" s="58" t="s">
        <v>79</v>
      </c>
      <c r="C57" s="58" t="s">
        <v>184</v>
      </c>
      <c r="D57" s="58" t="s">
        <v>173</v>
      </c>
      <c r="E57" s="33">
        <f>300</f>
        <v>300</v>
      </c>
      <c r="F57" s="25" t="s">
        <v>0</v>
      </c>
      <c r="G57" s="41" t="s">
        <v>30</v>
      </c>
      <c r="H57" s="41" t="s">
        <v>31</v>
      </c>
      <c r="I57" s="3"/>
      <c r="J57" s="42"/>
    </row>
    <row r="58" spans="1:10" s="40" customFormat="1" ht="28.5" customHeight="1" x14ac:dyDescent="0.15">
      <c r="A58" s="58">
        <v>313</v>
      </c>
      <c r="B58" s="58" t="s">
        <v>74</v>
      </c>
      <c r="C58" s="58" t="s">
        <v>75</v>
      </c>
      <c r="D58" s="58" t="s">
        <v>185</v>
      </c>
      <c r="E58" s="33">
        <f>1000+150+3200</f>
        <v>4350</v>
      </c>
      <c r="F58" s="25" t="s">
        <v>0</v>
      </c>
      <c r="G58" s="41" t="s">
        <v>30</v>
      </c>
      <c r="H58" s="41" t="s">
        <v>31</v>
      </c>
      <c r="I58" s="3"/>
      <c r="J58" s="42"/>
    </row>
    <row r="59" spans="1:10" ht="28.5" customHeight="1" x14ac:dyDescent="0.15">
      <c r="A59" s="58">
        <v>313</v>
      </c>
      <c r="B59" s="58" t="s">
        <v>74</v>
      </c>
      <c r="C59" s="58" t="s">
        <v>184</v>
      </c>
      <c r="D59" s="58" t="s">
        <v>175</v>
      </c>
      <c r="E59" s="33">
        <v>200</v>
      </c>
      <c r="F59" s="25" t="s">
        <v>0</v>
      </c>
      <c r="G59" s="41" t="s">
        <v>30</v>
      </c>
      <c r="H59" s="41" t="s">
        <v>31</v>
      </c>
      <c r="I59" s="3"/>
      <c r="J59" s="42"/>
    </row>
    <row r="60" spans="1:10" s="40" customFormat="1" ht="28.5" customHeight="1" x14ac:dyDescent="0.15">
      <c r="A60" s="58">
        <v>313</v>
      </c>
      <c r="B60" s="58" t="s">
        <v>74</v>
      </c>
      <c r="C60" s="58" t="s">
        <v>184</v>
      </c>
      <c r="D60" s="58" t="s">
        <v>173</v>
      </c>
      <c r="E60" s="33">
        <v>350</v>
      </c>
      <c r="F60" s="25" t="s">
        <v>0</v>
      </c>
      <c r="G60" s="41" t="s">
        <v>30</v>
      </c>
      <c r="H60" s="41" t="s">
        <v>31</v>
      </c>
      <c r="I60" s="3"/>
      <c r="J60" s="42"/>
    </row>
    <row r="61" spans="1:10" s="40" customFormat="1" ht="28.5" customHeight="1" x14ac:dyDescent="0.15">
      <c r="A61" s="58">
        <v>314</v>
      </c>
      <c r="B61" s="58" t="s">
        <v>115</v>
      </c>
      <c r="C61" s="58" t="s">
        <v>204</v>
      </c>
      <c r="D61" s="58" t="s">
        <v>173</v>
      </c>
      <c r="E61" s="33">
        <f>500+500</f>
        <v>1000</v>
      </c>
      <c r="F61" s="25" t="s">
        <v>24</v>
      </c>
      <c r="G61" s="41" t="s">
        <v>30</v>
      </c>
      <c r="H61" s="41" t="s">
        <v>31</v>
      </c>
      <c r="I61" s="3"/>
      <c r="J61" s="42"/>
    </row>
    <row r="62" spans="1:10" ht="28.5" customHeight="1" x14ac:dyDescent="0.15">
      <c r="A62" s="58">
        <v>314</v>
      </c>
      <c r="B62" s="58" t="s">
        <v>115</v>
      </c>
      <c r="C62" s="58" t="s">
        <v>204</v>
      </c>
      <c r="D62" s="58" t="s">
        <v>175</v>
      </c>
      <c r="E62" s="33">
        <v>230</v>
      </c>
      <c r="F62" s="25" t="s">
        <v>24</v>
      </c>
      <c r="G62" s="41" t="s">
        <v>157</v>
      </c>
      <c r="H62" s="41" t="s">
        <v>31</v>
      </c>
      <c r="I62" s="3"/>
      <c r="J62" s="42"/>
    </row>
    <row r="63" spans="1:10" ht="28.5" customHeight="1" x14ac:dyDescent="0.15">
      <c r="A63" s="58">
        <v>315</v>
      </c>
      <c r="B63" s="59" t="s">
        <v>80</v>
      </c>
      <c r="C63" s="58" t="s">
        <v>184</v>
      </c>
      <c r="D63" s="58" t="s">
        <v>175</v>
      </c>
      <c r="E63" s="33">
        <v>550</v>
      </c>
      <c r="F63" s="25" t="s">
        <v>0</v>
      </c>
      <c r="G63" s="41" t="s">
        <v>30</v>
      </c>
      <c r="H63" s="41" t="s">
        <v>31</v>
      </c>
      <c r="I63" s="3"/>
      <c r="J63" s="42"/>
    </row>
    <row r="64" spans="1:10" s="40" customFormat="1" ht="28.5" customHeight="1" x14ac:dyDescent="0.15">
      <c r="A64" s="58">
        <v>315</v>
      </c>
      <c r="B64" s="59" t="s">
        <v>80</v>
      </c>
      <c r="C64" s="58" t="s">
        <v>184</v>
      </c>
      <c r="D64" s="58" t="s">
        <v>173</v>
      </c>
      <c r="E64" s="33">
        <v>700</v>
      </c>
      <c r="F64" s="25" t="s">
        <v>0</v>
      </c>
      <c r="G64" s="41" t="s">
        <v>30</v>
      </c>
      <c r="H64" s="41" t="s">
        <v>31</v>
      </c>
      <c r="I64" s="3"/>
      <c r="J64" s="42"/>
    </row>
    <row r="65" spans="1:10" ht="28.5" customHeight="1" x14ac:dyDescent="0.15">
      <c r="A65" s="58">
        <v>315</v>
      </c>
      <c r="B65" s="59" t="s">
        <v>80</v>
      </c>
      <c r="C65" s="58" t="s">
        <v>88</v>
      </c>
      <c r="D65" s="58" t="s">
        <v>185</v>
      </c>
      <c r="E65" s="33">
        <v>150</v>
      </c>
      <c r="F65" s="25" t="s">
        <v>0</v>
      </c>
      <c r="G65" s="41" t="s">
        <v>31</v>
      </c>
      <c r="H65" s="41" t="s">
        <v>31</v>
      </c>
      <c r="I65" s="3"/>
      <c r="J65" s="42"/>
    </row>
    <row r="66" spans="1:10" ht="28.5" customHeight="1" x14ac:dyDescent="0.15">
      <c r="A66" s="58">
        <v>316</v>
      </c>
      <c r="B66" s="59" t="s">
        <v>81</v>
      </c>
      <c r="C66" s="58" t="s">
        <v>184</v>
      </c>
      <c r="D66" s="58" t="s">
        <v>175</v>
      </c>
      <c r="E66" s="33">
        <v>200</v>
      </c>
      <c r="F66" s="25" t="s">
        <v>0</v>
      </c>
      <c r="G66" s="41" t="s">
        <v>30</v>
      </c>
      <c r="H66" s="41" t="s">
        <v>31</v>
      </c>
      <c r="I66" s="3"/>
      <c r="J66" s="42"/>
    </row>
    <row r="67" spans="1:10" s="40" customFormat="1" ht="28.5" customHeight="1" x14ac:dyDescent="0.15">
      <c r="A67" s="58">
        <v>316</v>
      </c>
      <c r="B67" s="59" t="s">
        <v>81</v>
      </c>
      <c r="C67" s="58" t="s">
        <v>184</v>
      </c>
      <c r="D67" s="58" t="s">
        <v>173</v>
      </c>
      <c r="E67" s="33">
        <f>200+425</f>
        <v>625</v>
      </c>
      <c r="F67" s="25" t="s">
        <v>0</v>
      </c>
      <c r="G67" s="41" t="s">
        <v>30</v>
      </c>
      <c r="H67" s="41" t="s">
        <v>31</v>
      </c>
      <c r="I67" s="3"/>
      <c r="J67" s="42"/>
    </row>
    <row r="68" spans="1:10" ht="28.5" customHeight="1" x14ac:dyDescent="0.15">
      <c r="A68" s="58">
        <v>324</v>
      </c>
      <c r="B68" s="59" t="s">
        <v>82</v>
      </c>
      <c r="C68" s="58" t="s">
        <v>184</v>
      </c>
      <c r="D68" s="58" t="s">
        <v>175</v>
      </c>
      <c r="E68" s="25">
        <v>150</v>
      </c>
      <c r="F68" s="25" t="s">
        <v>0</v>
      </c>
      <c r="G68" s="41" t="s">
        <v>30</v>
      </c>
      <c r="H68" s="41" t="s">
        <v>31</v>
      </c>
      <c r="I68" s="3"/>
      <c r="J68" s="42"/>
    </row>
    <row r="69" spans="1:10" s="40" customFormat="1" ht="28.5" customHeight="1" x14ac:dyDescent="0.15">
      <c r="A69" s="58">
        <v>324</v>
      </c>
      <c r="B69" s="59" t="s">
        <v>82</v>
      </c>
      <c r="C69" s="58" t="s">
        <v>184</v>
      </c>
      <c r="D69" s="58" t="s">
        <v>173</v>
      </c>
      <c r="E69" s="25">
        <v>200</v>
      </c>
      <c r="F69" s="25" t="s">
        <v>0</v>
      </c>
      <c r="G69" s="41" t="s">
        <v>30</v>
      </c>
      <c r="H69" s="41" t="s">
        <v>31</v>
      </c>
      <c r="I69" s="3"/>
      <c r="J69" s="42"/>
    </row>
    <row r="70" spans="1:10" s="40" customFormat="1" ht="25.5" customHeight="1" x14ac:dyDescent="0.15">
      <c r="A70" s="63">
        <v>325</v>
      </c>
      <c r="B70" s="59" t="s">
        <v>178</v>
      </c>
      <c r="C70" s="58" t="s">
        <v>179</v>
      </c>
      <c r="D70" s="58" t="s">
        <v>173</v>
      </c>
      <c r="E70" s="33">
        <v>2000</v>
      </c>
      <c r="F70" s="25" t="s">
        <v>0</v>
      </c>
      <c r="G70" s="41" t="s">
        <v>30</v>
      </c>
      <c r="H70" s="41" t="s">
        <v>31</v>
      </c>
      <c r="I70" s="3"/>
      <c r="J70" s="42"/>
    </row>
    <row r="71" spans="1:10" ht="21" customHeight="1" x14ac:dyDescent="0.15">
      <c r="A71" s="63">
        <v>331</v>
      </c>
      <c r="B71" s="59" t="s">
        <v>71</v>
      </c>
      <c r="C71" s="63" t="s">
        <v>205</v>
      </c>
      <c r="D71" s="58" t="s">
        <v>175</v>
      </c>
      <c r="E71" s="38">
        <v>500</v>
      </c>
      <c r="F71" s="43" t="s">
        <v>24</v>
      </c>
      <c r="G71" s="41" t="s">
        <v>30</v>
      </c>
      <c r="H71" s="41" t="s">
        <v>31</v>
      </c>
      <c r="I71" s="3"/>
      <c r="J71" s="42"/>
    </row>
    <row r="72" spans="1:10" s="40" customFormat="1" ht="25.5" customHeight="1" x14ac:dyDescent="0.15">
      <c r="A72" s="63">
        <v>331</v>
      </c>
      <c r="B72" s="59" t="s">
        <v>71</v>
      </c>
      <c r="C72" s="63" t="s">
        <v>205</v>
      </c>
      <c r="D72" s="58" t="s">
        <v>173</v>
      </c>
      <c r="E72" s="38">
        <f>1000+1500</f>
        <v>2500</v>
      </c>
      <c r="F72" s="43" t="s">
        <v>24</v>
      </c>
      <c r="G72" s="41" t="s">
        <v>30</v>
      </c>
      <c r="H72" s="41" t="s">
        <v>31</v>
      </c>
      <c r="I72" s="3"/>
      <c r="J72" s="42"/>
    </row>
    <row r="73" spans="1:10" ht="29.25" customHeight="1" x14ac:dyDescent="0.15">
      <c r="A73" s="63">
        <v>336</v>
      </c>
      <c r="B73" s="59" t="s">
        <v>72</v>
      </c>
      <c r="C73" s="63" t="s">
        <v>206</v>
      </c>
      <c r="D73" s="58" t="s">
        <v>175</v>
      </c>
      <c r="E73" s="38">
        <v>800</v>
      </c>
      <c r="F73" s="43" t="s">
        <v>24</v>
      </c>
      <c r="G73" s="41" t="s">
        <v>30</v>
      </c>
      <c r="H73" s="41" t="s">
        <v>31</v>
      </c>
      <c r="I73" s="3"/>
      <c r="J73" s="42"/>
    </row>
    <row r="74" spans="1:10" s="40" customFormat="1" ht="28.5" customHeight="1" x14ac:dyDescent="0.15">
      <c r="A74" s="63">
        <v>336</v>
      </c>
      <c r="B74" s="59" t="s">
        <v>72</v>
      </c>
      <c r="C74" s="63" t="s">
        <v>206</v>
      </c>
      <c r="D74" s="58" t="s">
        <v>173</v>
      </c>
      <c r="E74" s="38">
        <f>1500+1500</f>
        <v>3000</v>
      </c>
      <c r="F74" s="43" t="s">
        <v>24</v>
      </c>
      <c r="G74" s="41" t="s">
        <v>30</v>
      </c>
      <c r="H74" s="41" t="s">
        <v>31</v>
      </c>
      <c r="I74" s="3"/>
      <c r="J74" s="42"/>
    </row>
    <row r="75" spans="1:10" s="40" customFormat="1" ht="28.5" customHeight="1" x14ac:dyDescent="0.15">
      <c r="A75" s="63">
        <v>343</v>
      </c>
      <c r="B75" s="59" t="s">
        <v>131</v>
      </c>
      <c r="C75" s="65" t="s">
        <v>141</v>
      </c>
      <c r="D75" s="58" t="s">
        <v>185</v>
      </c>
      <c r="E75" s="38">
        <f>5000+4432</f>
        <v>9432</v>
      </c>
      <c r="F75" s="43" t="s">
        <v>24</v>
      </c>
      <c r="G75" s="41" t="s">
        <v>30</v>
      </c>
      <c r="H75" s="41" t="s">
        <v>31</v>
      </c>
      <c r="I75" s="3"/>
      <c r="J75" s="42"/>
    </row>
    <row r="76" spans="1:10" s="40" customFormat="1" ht="28.5" customHeight="1" x14ac:dyDescent="0.15">
      <c r="A76" s="63">
        <v>352</v>
      </c>
      <c r="B76" s="59" t="s">
        <v>154</v>
      </c>
      <c r="C76" s="65" t="s">
        <v>155</v>
      </c>
      <c r="D76" s="58" t="s">
        <v>185</v>
      </c>
      <c r="E76" s="38">
        <v>100</v>
      </c>
      <c r="F76" s="43" t="s">
        <v>0</v>
      </c>
      <c r="G76" s="41" t="s">
        <v>146</v>
      </c>
      <c r="H76" s="41" t="s">
        <v>31</v>
      </c>
      <c r="I76" s="3"/>
      <c r="J76" s="42"/>
    </row>
    <row r="77" spans="1:10" ht="28.5" customHeight="1" x14ac:dyDescent="0.15">
      <c r="A77" s="63">
        <v>358</v>
      </c>
      <c r="B77" s="59" t="s">
        <v>106</v>
      </c>
      <c r="C77" s="58" t="s">
        <v>88</v>
      </c>
      <c r="D77" s="58" t="s">
        <v>185</v>
      </c>
      <c r="E77" s="38">
        <v>100</v>
      </c>
      <c r="F77" s="43" t="s">
        <v>0</v>
      </c>
      <c r="G77" s="41" t="s">
        <v>30</v>
      </c>
      <c r="H77" s="41" t="s">
        <v>31</v>
      </c>
      <c r="I77" s="3"/>
      <c r="J77" s="42"/>
    </row>
    <row r="78" spans="1:10" ht="28.5" customHeight="1" x14ac:dyDescent="0.15">
      <c r="A78" s="63">
        <v>374</v>
      </c>
      <c r="B78" s="59" t="s">
        <v>107</v>
      </c>
      <c r="C78" s="58" t="s">
        <v>88</v>
      </c>
      <c r="D78" s="58" t="s">
        <v>185</v>
      </c>
      <c r="E78" s="38">
        <f>13420-1910</f>
        <v>11510</v>
      </c>
      <c r="F78" s="43" t="s">
        <v>19</v>
      </c>
      <c r="G78" s="41" t="s">
        <v>30</v>
      </c>
      <c r="H78" s="41" t="s">
        <v>31</v>
      </c>
      <c r="I78" s="3"/>
      <c r="J78" s="42"/>
    </row>
    <row r="79" spans="1:10" s="40" customFormat="1" ht="28.5" customHeight="1" x14ac:dyDescent="0.15">
      <c r="A79" s="63">
        <v>374</v>
      </c>
      <c r="B79" s="59" t="s">
        <v>107</v>
      </c>
      <c r="C79" s="58" t="s">
        <v>160</v>
      </c>
      <c r="D79" s="58" t="s">
        <v>185</v>
      </c>
      <c r="E79" s="38">
        <f>54000+10187</f>
        <v>64187</v>
      </c>
      <c r="F79" s="43" t="s">
        <v>19</v>
      </c>
      <c r="G79" s="41" t="s">
        <v>159</v>
      </c>
      <c r="H79" s="41" t="s">
        <v>31</v>
      </c>
      <c r="I79" s="3"/>
      <c r="J79" s="42"/>
    </row>
    <row r="80" spans="1:10" s="40" customFormat="1" ht="28.5" customHeight="1" x14ac:dyDescent="0.15">
      <c r="A80" s="63">
        <v>374</v>
      </c>
      <c r="B80" s="59" t="s">
        <v>107</v>
      </c>
      <c r="C80" s="58" t="s">
        <v>161</v>
      </c>
      <c r="D80" s="58" t="s">
        <v>185</v>
      </c>
      <c r="E80" s="38">
        <f>32830+3950</f>
        <v>36780</v>
      </c>
      <c r="F80" s="43" t="s">
        <v>19</v>
      </c>
      <c r="G80" s="41" t="s">
        <v>159</v>
      </c>
      <c r="H80" s="41" t="s">
        <v>31</v>
      </c>
      <c r="I80" s="3"/>
      <c r="J80" s="42"/>
    </row>
    <row r="81" spans="1:10" ht="28.5" customHeight="1" x14ac:dyDescent="0.15">
      <c r="A81" s="63">
        <v>375</v>
      </c>
      <c r="B81" s="59" t="s">
        <v>108</v>
      </c>
      <c r="C81" s="58" t="s">
        <v>88</v>
      </c>
      <c r="D81" s="58" t="s">
        <v>185</v>
      </c>
      <c r="E81" s="38">
        <f>3100+500-100</f>
        <v>3500</v>
      </c>
      <c r="F81" s="43" t="s">
        <v>19</v>
      </c>
      <c r="G81" s="41" t="s">
        <v>30</v>
      </c>
      <c r="H81" s="41" t="s">
        <v>31</v>
      </c>
      <c r="I81" s="3"/>
      <c r="J81" s="42"/>
    </row>
    <row r="82" spans="1:10" s="40" customFormat="1" ht="28.5" customHeight="1" x14ac:dyDescent="0.15">
      <c r="A82" s="63">
        <v>375</v>
      </c>
      <c r="B82" s="59" t="s">
        <v>108</v>
      </c>
      <c r="C82" s="58" t="s">
        <v>160</v>
      </c>
      <c r="D82" s="58" t="s">
        <v>185</v>
      </c>
      <c r="E82" s="38">
        <v>49892</v>
      </c>
      <c r="F82" s="43" t="s">
        <v>19</v>
      </c>
      <c r="G82" s="41" t="s">
        <v>159</v>
      </c>
      <c r="H82" s="41" t="s">
        <v>31</v>
      </c>
      <c r="I82" s="3"/>
      <c r="J82" s="42"/>
    </row>
    <row r="83" spans="1:10" ht="28.5" customHeight="1" x14ac:dyDescent="0.15">
      <c r="A83" s="63">
        <v>378</v>
      </c>
      <c r="B83" s="59" t="s">
        <v>109</v>
      </c>
      <c r="C83" s="58" t="s">
        <v>88</v>
      </c>
      <c r="D83" s="58" t="s">
        <v>185</v>
      </c>
      <c r="E83" s="38">
        <f>1100-400</f>
        <v>700</v>
      </c>
      <c r="F83" s="43" t="s">
        <v>0</v>
      </c>
      <c r="G83" s="41" t="s">
        <v>30</v>
      </c>
      <c r="H83" s="41" t="s">
        <v>31</v>
      </c>
      <c r="I83" s="3"/>
      <c r="J83" s="42"/>
    </row>
    <row r="84" spans="1:10" ht="28.5" customHeight="1" x14ac:dyDescent="0.15">
      <c r="A84" s="63">
        <v>381</v>
      </c>
      <c r="B84" s="59" t="s">
        <v>110</v>
      </c>
      <c r="C84" s="58" t="s">
        <v>88</v>
      </c>
      <c r="D84" s="58" t="s">
        <v>185</v>
      </c>
      <c r="E84" s="38">
        <v>100</v>
      </c>
      <c r="F84" s="43" t="s">
        <v>0</v>
      </c>
      <c r="G84" s="41" t="s">
        <v>30</v>
      </c>
      <c r="H84" s="41" t="s">
        <v>31</v>
      </c>
      <c r="I84" s="3"/>
      <c r="J84" s="42"/>
    </row>
    <row r="85" spans="1:10" s="40" customFormat="1" ht="22.5" customHeight="1" x14ac:dyDescent="0.15">
      <c r="A85" s="63">
        <v>383</v>
      </c>
      <c r="B85" s="59" t="s">
        <v>132</v>
      </c>
      <c r="C85" s="58" t="s">
        <v>121</v>
      </c>
      <c r="D85" s="58" t="s">
        <v>185</v>
      </c>
      <c r="E85" s="38">
        <f>4900-200</f>
        <v>4700</v>
      </c>
      <c r="F85" s="43" t="s">
        <v>0</v>
      </c>
      <c r="G85" s="41" t="s">
        <v>30</v>
      </c>
      <c r="H85" s="41" t="s">
        <v>31</v>
      </c>
      <c r="I85" s="3"/>
      <c r="J85" s="42"/>
    </row>
    <row r="86" spans="1:10" ht="22.5" customHeight="1" x14ac:dyDescent="0.15">
      <c r="A86" s="63">
        <v>383</v>
      </c>
      <c r="B86" s="59" t="s">
        <v>132</v>
      </c>
      <c r="C86" s="58" t="s">
        <v>88</v>
      </c>
      <c r="D86" s="58" t="s">
        <v>185</v>
      </c>
      <c r="E86" s="38">
        <v>200</v>
      </c>
      <c r="F86" s="43" t="s">
        <v>0</v>
      </c>
      <c r="G86" s="41" t="s">
        <v>30</v>
      </c>
      <c r="H86" s="41" t="s">
        <v>31</v>
      </c>
      <c r="I86" s="3"/>
      <c r="J86" s="42"/>
    </row>
    <row r="87" spans="1:10" s="40" customFormat="1" ht="22.5" customHeight="1" x14ac:dyDescent="0.15">
      <c r="A87" s="63">
        <v>386</v>
      </c>
      <c r="B87" s="59" t="s">
        <v>130</v>
      </c>
      <c r="C87" s="58" t="s">
        <v>142</v>
      </c>
      <c r="D87" s="58" t="s">
        <v>185</v>
      </c>
      <c r="E87" s="38">
        <v>2000</v>
      </c>
      <c r="F87" s="43" t="s">
        <v>0</v>
      </c>
      <c r="G87" s="41" t="s">
        <v>30</v>
      </c>
      <c r="H87" s="41" t="s">
        <v>31</v>
      </c>
      <c r="I87" s="3"/>
      <c r="J87" s="42"/>
    </row>
    <row r="88" spans="1:10" ht="23.25" customHeight="1" x14ac:dyDescent="0.15">
      <c r="A88" s="58">
        <v>391</v>
      </c>
      <c r="B88" s="58" t="s">
        <v>43</v>
      </c>
      <c r="C88" s="60" t="s">
        <v>49</v>
      </c>
      <c r="D88" s="58" t="s">
        <v>175</v>
      </c>
      <c r="E88" s="33">
        <f>7800-1430</f>
        <v>6370</v>
      </c>
      <c r="F88" s="43" t="s">
        <v>19</v>
      </c>
      <c r="G88" s="41" t="s">
        <v>30</v>
      </c>
      <c r="H88" s="41" t="s">
        <v>31</v>
      </c>
      <c r="I88" s="15"/>
      <c r="J88" s="42"/>
    </row>
    <row r="89" spans="1:10" ht="26.25" customHeight="1" x14ac:dyDescent="0.15">
      <c r="A89" s="58">
        <v>391</v>
      </c>
      <c r="B89" s="58" t="s">
        <v>43</v>
      </c>
      <c r="C89" s="58" t="s">
        <v>88</v>
      </c>
      <c r="D89" s="58" t="s">
        <v>185</v>
      </c>
      <c r="E89" s="33">
        <f>7250-1800-1400-450</f>
        <v>3600</v>
      </c>
      <c r="F89" s="43" t="s">
        <v>19</v>
      </c>
      <c r="G89" s="41" t="s">
        <v>30</v>
      </c>
      <c r="H89" s="41" t="s">
        <v>31</v>
      </c>
      <c r="I89" s="15"/>
      <c r="J89" s="42"/>
    </row>
    <row r="90" spans="1:10" s="40" customFormat="1" ht="22.5" customHeight="1" x14ac:dyDescent="0.15">
      <c r="A90" s="63">
        <v>391</v>
      </c>
      <c r="B90" s="58" t="s">
        <v>43</v>
      </c>
      <c r="C90" s="58" t="s">
        <v>162</v>
      </c>
      <c r="D90" s="58" t="s">
        <v>185</v>
      </c>
      <c r="E90" s="38">
        <f>49930-3950</f>
        <v>45980</v>
      </c>
      <c r="F90" s="43" t="s">
        <v>19</v>
      </c>
      <c r="G90" s="41" t="s">
        <v>157</v>
      </c>
      <c r="H90" s="41" t="s">
        <v>31</v>
      </c>
      <c r="I90" s="3"/>
      <c r="J90" s="42"/>
    </row>
    <row r="91" spans="1:10" s="54" customFormat="1" ht="33.75" customHeight="1" x14ac:dyDescent="0.15">
      <c r="A91" s="58">
        <v>392</v>
      </c>
      <c r="B91" s="60" t="s">
        <v>65</v>
      </c>
      <c r="C91" s="58" t="s">
        <v>180</v>
      </c>
      <c r="D91" s="58" t="s">
        <v>175</v>
      </c>
      <c r="E91" s="33">
        <v>800</v>
      </c>
      <c r="F91" s="43" t="s">
        <v>0</v>
      </c>
      <c r="G91" s="41" t="s">
        <v>30</v>
      </c>
      <c r="H91" s="41" t="s">
        <v>31</v>
      </c>
    </row>
    <row r="92" spans="1:10" s="32" customFormat="1" ht="33.75" customHeight="1" x14ac:dyDescent="0.15">
      <c r="A92" s="58">
        <v>392</v>
      </c>
      <c r="B92" s="60" t="s">
        <v>65</v>
      </c>
      <c r="C92" s="58" t="s">
        <v>181</v>
      </c>
      <c r="D92" s="58" t="s">
        <v>173</v>
      </c>
      <c r="E92" s="33">
        <v>1500</v>
      </c>
      <c r="F92" s="43" t="s">
        <v>0</v>
      </c>
      <c r="G92" s="41" t="s">
        <v>30</v>
      </c>
      <c r="H92" s="41" t="s">
        <v>31</v>
      </c>
    </row>
    <row r="93" spans="1:10" ht="28.5" customHeight="1" x14ac:dyDescent="0.15">
      <c r="A93" s="63">
        <v>392</v>
      </c>
      <c r="B93" s="60" t="s">
        <v>65</v>
      </c>
      <c r="C93" s="58" t="s">
        <v>88</v>
      </c>
      <c r="D93" s="58" t="s">
        <v>185</v>
      </c>
      <c r="E93" s="38">
        <f>500+1800+144+250</f>
        <v>2694</v>
      </c>
      <c r="F93" s="43" t="s">
        <v>0</v>
      </c>
      <c r="G93" s="41" t="s">
        <v>30</v>
      </c>
      <c r="H93" s="41" t="s">
        <v>31</v>
      </c>
      <c r="I93" s="3"/>
      <c r="J93" s="42"/>
    </row>
    <row r="94" spans="1:10" s="32" customFormat="1" ht="27.75" customHeight="1" x14ac:dyDescent="0.15">
      <c r="A94" s="58">
        <v>393</v>
      </c>
      <c r="B94" s="60" t="s">
        <v>73</v>
      </c>
      <c r="C94" s="58" t="s">
        <v>207</v>
      </c>
      <c r="D94" s="58" t="s">
        <v>175</v>
      </c>
      <c r="E94" s="33">
        <v>150</v>
      </c>
      <c r="F94" s="43" t="s">
        <v>24</v>
      </c>
      <c r="G94" s="41" t="s">
        <v>30</v>
      </c>
      <c r="H94" s="41" t="s">
        <v>31</v>
      </c>
    </row>
    <row r="95" spans="1:10" s="32" customFormat="1" ht="27.75" customHeight="1" x14ac:dyDescent="0.15">
      <c r="A95" s="58">
        <v>393</v>
      </c>
      <c r="B95" s="60" t="s">
        <v>73</v>
      </c>
      <c r="C95" s="58" t="s">
        <v>207</v>
      </c>
      <c r="D95" s="58" t="s">
        <v>173</v>
      </c>
      <c r="E95" s="33">
        <v>500</v>
      </c>
      <c r="F95" s="43" t="s">
        <v>24</v>
      </c>
      <c r="G95" s="41" t="s">
        <v>30</v>
      </c>
      <c r="H95" s="41" t="s">
        <v>31</v>
      </c>
    </row>
    <row r="96" spans="1:10" s="32" customFormat="1" ht="27.75" customHeight="1" x14ac:dyDescent="0.15">
      <c r="A96" s="58">
        <v>395</v>
      </c>
      <c r="B96" s="60" t="s">
        <v>147</v>
      </c>
      <c r="C96" s="65" t="s">
        <v>88</v>
      </c>
      <c r="D96" s="58" t="s">
        <v>185</v>
      </c>
      <c r="E96" s="33">
        <f>1000+1650</f>
        <v>2650</v>
      </c>
      <c r="F96" s="43" t="s">
        <v>0</v>
      </c>
      <c r="G96" s="41" t="s">
        <v>146</v>
      </c>
      <c r="H96" s="41" t="s">
        <v>31</v>
      </c>
    </row>
    <row r="97" spans="1:10" s="32" customFormat="1" ht="27.75" customHeight="1" x14ac:dyDescent="0.15">
      <c r="A97" s="58">
        <v>397</v>
      </c>
      <c r="B97" s="61" t="s">
        <v>111</v>
      </c>
      <c r="C97" s="65" t="s">
        <v>88</v>
      </c>
      <c r="D97" s="58" t="s">
        <v>185</v>
      </c>
      <c r="E97" s="33">
        <f>1500+3400+800-1500</f>
        <v>4200</v>
      </c>
      <c r="F97" s="43" t="s">
        <v>0</v>
      </c>
      <c r="G97" s="41" t="s">
        <v>30</v>
      </c>
      <c r="H97" s="41" t="s">
        <v>31</v>
      </c>
    </row>
    <row r="98" spans="1:10" s="40" customFormat="1" ht="25.5" customHeight="1" x14ac:dyDescent="0.15">
      <c r="A98" s="58">
        <v>411</v>
      </c>
      <c r="B98" s="61" t="s">
        <v>66</v>
      </c>
      <c r="C98" s="58" t="s">
        <v>182</v>
      </c>
      <c r="D98" s="58" t="s">
        <v>175</v>
      </c>
      <c r="E98" s="35">
        <v>3000</v>
      </c>
      <c r="F98" s="25" t="s">
        <v>125</v>
      </c>
      <c r="G98" s="41" t="s">
        <v>30</v>
      </c>
      <c r="H98" s="41" t="s">
        <v>31</v>
      </c>
    </row>
    <row r="99" spans="1:10" s="40" customFormat="1" ht="30.75" customHeight="1" x14ac:dyDescent="0.15">
      <c r="A99" s="58">
        <v>411</v>
      </c>
      <c r="B99" s="61" t="s">
        <v>66</v>
      </c>
      <c r="C99" s="58" t="s">
        <v>182</v>
      </c>
      <c r="D99" s="58" t="s">
        <v>173</v>
      </c>
      <c r="E99" s="35">
        <v>3000</v>
      </c>
      <c r="F99" s="25" t="s">
        <v>125</v>
      </c>
      <c r="G99" s="41" t="s">
        <v>30</v>
      </c>
      <c r="H99" s="41" t="s">
        <v>31</v>
      </c>
    </row>
    <row r="100" spans="1:10" s="40" customFormat="1" ht="33.75" customHeight="1" x14ac:dyDescent="0.15">
      <c r="A100" s="58">
        <v>411</v>
      </c>
      <c r="B100" s="61" t="s">
        <v>66</v>
      </c>
      <c r="C100" s="58" t="s">
        <v>182</v>
      </c>
      <c r="D100" s="58" t="s">
        <v>175</v>
      </c>
      <c r="E100" s="35">
        <f>650+1070</f>
        <v>1720</v>
      </c>
      <c r="F100" s="25" t="s">
        <v>125</v>
      </c>
      <c r="G100" s="41" t="s">
        <v>30</v>
      </c>
      <c r="H100" s="41" t="s">
        <v>31</v>
      </c>
    </row>
    <row r="101" spans="1:10" s="40" customFormat="1" ht="33.75" customHeight="1" x14ac:dyDescent="0.15">
      <c r="A101" s="58">
        <v>411</v>
      </c>
      <c r="B101" s="61" t="s">
        <v>66</v>
      </c>
      <c r="C101" s="58" t="s">
        <v>182</v>
      </c>
      <c r="D101" s="58" t="s">
        <v>173</v>
      </c>
      <c r="E101" s="35">
        <v>2500</v>
      </c>
      <c r="F101" s="25" t="s">
        <v>125</v>
      </c>
      <c r="G101" s="41" t="s">
        <v>30</v>
      </c>
      <c r="H101" s="41" t="s">
        <v>31</v>
      </c>
    </row>
    <row r="102" spans="1:10" s="40" customFormat="1" ht="36" customHeight="1" x14ac:dyDescent="0.15">
      <c r="A102" s="58">
        <v>429</v>
      </c>
      <c r="B102" s="58" t="s">
        <v>64</v>
      </c>
      <c r="C102" s="58" t="s">
        <v>183</v>
      </c>
      <c r="D102" s="58" t="s">
        <v>173</v>
      </c>
      <c r="E102" s="37">
        <v>1000</v>
      </c>
      <c r="F102" s="31" t="s">
        <v>0</v>
      </c>
      <c r="G102" s="41" t="s">
        <v>30</v>
      </c>
      <c r="H102" s="41" t="s">
        <v>31</v>
      </c>
    </row>
    <row r="103" spans="1:10" s="40" customFormat="1" ht="41.25" customHeight="1" x14ac:dyDescent="0.15">
      <c r="A103" s="58">
        <v>429</v>
      </c>
      <c r="B103" s="58" t="s">
        <v>64</v>
      </c>
      <c r="C103" s="58" t="s">
        <v>183</v>
      </c>
      <c r="D103" s="58" t="s">
        <v>175</v>
      </c>
      <c r="E103" s="33">
        <v>250</v>
      </c>
      <c r="F103" s="43" t="s">
        <v>24</v>
      </c>
      <c r="G103" s="41" t="s">
        <v>30</v>
      </c>
      <c r="H103" s="41" t="s">
        <v>31</v>
      </c>
    </row>
    <row r="104" spans="1:10" s="40" customFormat="1" ht="41.25" customHeight="1" x14ac:dyDescent="0.15">
      <c r="A104" s="58">
        <v>429</v>
      </c>
      <c r="B104" s="58" t="s">
        <v>64</v>
      </c>
      <c r="C104" s="58" t="s">
        <v>183</v>
      </c>
      <c r="D104" s="58" t="s">
        <v>173</v>
      </c>
      <c r="E104" s="33">
        <v>500</v>
      </c>
      <c r="F104" s="43" t="s">
        <v>24</v>
      </c>
      <c r="G104" s="41" t="s">
        <v>30</v>
      </c>
      <c r="H104" s="41" t="s">
        <v>31</v>
      </c>
    </row>
    <row r="105" spans="1:10" s="40" customFormat="1" ht="41.25" customHeight="1" x14ac:dyDescent="0.15">
      <c r="A105" s="58">
        <v>429</v>
      </c>
      <c r="B105" s="58" t="s">
        <v>64</v>
      </c>
      <c r="C105" s="58" t="s">
        <v>183</v>
      </c>
      <c r="D105" s="58" t="s">
        <v>176</v>
      </c>
      <c r="E105" s="39">
        <v>150</v>
      </c>
      <c r="F105" s="31" t="s">
        <v>24</v>
      </c>
      <c r="G105" s="41" t="s">
        <v>30</v>
      </c>
      <c r="H105" s="41" t="s">
        <v>31</v>
      </c>
    </row>
    <row r="106" spans="1:10" s="40" customFormat="1" ht="41.25" customHeight="1" x14ac:dyDescent="0.15">
      <c r="A106" s="58">
        <v>429</v>
      </c>
      <c r="B106" s="58" t="s">
        <v>64</v>
      </c>
      <c r="C106" s="64" t="s">
        <v>208</v>
      </c>
      <c r="D106" s="58" t="s">
        <v>175</v>
      </c>
      <c r="E106" s="33">
        <v>250</v>
      </c>
      <c r="F106" s="43" t="s">
        <v>24</v>
      </c>
      <c r="G106" s="41" t="s">
        <v>30</v>
      </c>
      <c r="H106" s="41" t="s">
        <v>31</v>
      </c>
    </row>
    <row r="107" spans="1:10" s="40" customFormat="1" ht="41.25" customHeight="1" x14ac:dyDescent="0.15">
      <c r="A107" s="58">
        <v>429</v>
      </c>
      <c r="B107" s="58" t="s">
        <v>64</v>
      </c>
      <c r="C107" s="64" t="s">
        <v>208</v>
      </c>
      <c r="D107" s="58" t="s">
        <v>173</v>
      </c>
      <c r="E107" s="33">
        <v>400</v>
      </c>
      <c r="F107" s="43" t="s">
        <v>24</v>
      </c>
      <c r="G107" s="41" t="s">
        <v>30</v>
      </c>
      <c r="H107" s="41" t="s">
        <v>31</v>
      </c>
    </row>
    <row r="108" spans="1:10" ht="25.5" customHeight="1" x14ac:dyDescent="0.15">
      <c r="A108" s="62">
        <v>441</v>
      </c>
      <c r="B108" s="62" t="s">
        <v>149</v>
      </c>
      <c r="C108" s="62" t="s">
        <v>150</v>
      </c>
      <c r="D108" s="62" t="s">
        <v>185</v>
      </c>
      <c r="E108" s="47">
        <f>4900+7300</f>
        <v>12200</v>
      </c>
      <c r="F108" s="43" t="s">
        <v>0</v>
      </c>
      <c r="G108" s="41" t="s">
        <v>146</v>
      </c>
      <c r="H108" s="41" t="s">
        <v>31</v>
      </c>
      <c r="I108" s="6"/>
      <c r="J108" s="42"/>
    </row>
    <row r="109" spans="1:10" s="40" customFormat="1" ht="36" customHeight="1" x14ac:dyDescent="0.15">
      <c r="A109" s="58">
        <v>444</v>
      </c>
      <c r="B109" s="62" t="s">
        <v>83</v>
      </c>
      <c r="C109" s="62" t="s">
        <v>150</v>
      </c>
      <c r="D109" s="58" t="s">
        <v>175</v>
      </c>
      <c r="E109" s="33">
        <v>100</v>
      </c>
      <c r="F109" s="25" t="s">
        <v>0</v>
      </c>
      <c r="G109" s="41" t="s">
        <v>30</v>
      </c>
      <c r="H109" s="41" t="s">
        <v>31</v>
      </c>
    </row>
    <row r="110" spans="1:10" s="53" customFormat="1" ht="25.5" customHeight="1" x14ac:dyDescent="0.15">
      <c r="A110" s="62">
        <v>444</v>
      </c>
      <c r="B110" s="62" t="s">
        <v>83</v>
      </c>
      <c r="C110" s="62" t="s">
        <v>150</v>
      </c>
      <c r="D110" s="58" t="s">
        <v>173</v>
      </c>
      <c r="E110" s="48">
        <v>250</v>
      </c>
      <c r="F110" s="49" t="s">
        <v>0</v>
      </c>
      <c r="G110" s="50" t="s">
        <v>30</v>
      </c>
      <c r="H110" s="50" t="s">
        <v>31</v>
      </c>
      <c r="I110" s="51"/>
      <c r="J110" s="52"/>
    </row>
    <row r="111" spans="1:10" s="40" customFormat="1" ht="41.25" customHeight="1" x14ac:dyDescent="0.15">
      <c r="A111" s="58">
        <v>445</v>
      </c>
      <c r="B111" s="62" t="s">
        <v>22</v>
      </c>
      <c r="C111" s="58" t="s">
        <v>184</v>
      </c>
      <c r="D111" s="58" t="s">
        <v>175</v>
      </c>
      <c r="E111" s="36">
        <f>2000-1450</f>
        <v>550</v>
      </c>
      <c r="F111" s="25" t="s">
        <v>0</v>
      </c>
      <c r="G111" s="41" t="s">
        <v>30</v>
      </c>
      <c r="H111" s="41" t="s">
        <v>31</v>
      </c>
      <c r="I111" s="6"/>
      <c r="J111" s="42"/>
    </row>
    <row r="112" spans="1:10" s="40" customFormat="1" ht="41.25" customHeight="1" x14ac:dyDescent="0.15">
      <c r="A112" s="58">
        <v>445</v>
      </c>
      <c r="B112" s="62" t="s">
        <v>22</v>
      </c>
      <c r="C112" s="58" t="s">
        <v>184</v>
      </c>
      <c r="D112" s="58" t="s">
        <v>173</v>
      </c>
      <c r="E112" s="36">
        <f>3000-1200</f>
        <v>1800</v>
      </c>
      <c r="F112" s="25" t="s">
        <v>0</v>
      </c>
      <c r="G112" s="41" t="s">
        <v>30</v>
      </c>
      <c r="H112" s="41" t="s">
        <v>31</v>
      </c>
      <c r="I112" s="6"/>
      <c r="J112" s="42"/>
    </row>
    <row r="113" spans="1:10" s="40" customFormat="1" ht="27" customHeight="1" x14ac:dyDescent="0.15">
      <c r="A113" s="58">
        <v>451</v>
      </c>
      <c r="B113" s="62" t="s">
        <v>76</v>
      </c>
      <c r="C113" s="58" t="s">
        <v>84</v>
      </c>
      <c r="D113" s="62" t="s">
        <v>185</v>
      </c>
      <c r="E113" s="36">
        <f>212000-4500-4350-2400</f>
        <v>200750</v>
      </c>
      <c r="F113" s="43" t="s">
        <v>19</v>
      </c>
      <c r="G113" s="41" t="s">
        <v>30</v>
      </c>
      <c r="H113" s="41" t="s">
        <v>31</v>
      </c>
      <c r="I113" s="6"/>
      <c r="J113" s="42"/>
    </row>
    <row r="114" spans="1:10" s="40" customFormat="1" ht="25.5" customHeight="1" x14ac:dyDescent="0.15">
      <c r="A114" s="58">
        <v>451</v>
      </c>
      <c r="B114" s="62" t="s">
        <v>76</v>
      </c>
      <c r="C114" s="58" t="s">
        <v>119</v>
      </c>
      <c r="D114" s="62" t="s">
        <v>185</v>
      </c>
      <c r="E114" s="36">
        <f>600000-4900-2000+5000-242680+37300+250555-317680+743000-49892-115000-54000-10187</f>
        <v>839516</v>
      </c>
      <c r="F114" s="43" t="s">
        <v>19</v>
      </c>
      <c r="G114" s="41" t="s">
        <v>30</v>
      </c>
      <c r="H114" s="41" t="s">
        <v>31</v>
      </c>
      <c r="I114" s="6"/>
      <c r="J114" s="42"/>
    </row>
    <row r="115" spans="1:10" s="53" customFormat="1" ht="17.25" customHeight="1" x14ac:dyDescent="0.15">
      <c r="A115" s="62">
        <v>451</v>
      </c>
      <c r="B115" s="62" t="s">
        <v>76</v>
      </c>
      <c r="C115" s="62" t="s">
        <v>85</v>
      </c>
      <c r="D115" s="62" t="s">
        <v>185</v>
      </c>
      <c r="E115" s="48">
        <f>125000+304892+104469-55582</f>
        <v>478779</v>
      </c>
      <c r="F115" s="49" t="s">
        <v>19</v>
      </c>
      <c r="G115" s="50" t="s">
        <v>30</v>
      </c>
      <c r="H115" s="50" t="s">
        <v>31</v>
      </c>
      <c r="I115" s="51"/>
      <c r="J115" s="52"/>
    </row>
    <row r="116" spans="1:10" s="40" customFormat="1" ht="19.5" customHeight="1" x14ac:dyDescent="0.15">
      <c r="A116" s="58">
        <v>452</v>
      </c>
      <c r="B116" s="62" t="s">
        <v>36</v>
      </c>
      <c r="C116" s="58" t="s">
        <v>70</v>
      </c>
      <c r="D116" s="58" t="s">
        <v>70</v>
      </c>
      <c r="E116" s="36">
        <f>500000-335000-22000+50000+90500-86</f>
        <v>283414</v>
      </c>
      <c r="F116" s="43" t="s">
        <v>19</v>
      </c>
      <c r="G116" s="41" t="s">
        <v>30</v>
      </c>
      <c r="H116" s="41" t="s">
        <v>31</v>
      </c>
      <c r="I116" s="6"/>
      <c r="J116" s="42"/>
    </row>
    <row r="117" spans="1:10" s="40" customFormat="1" ht="19.5" customHeight="1" x14ac:dyDescent="0.15">
      <c r="A117" s="58">
        <v>452</v>
      </c>
      <c r="B117" s="62" t="s">
        <v>36</v>
      </c>
      <c r="C117" s="58" t="s">
        <v>32</v>
      </c>
      <c r="D117" s="58" t="s">
        <v>32</v>
      </c>
      <c r="E117" s="36">
        <f>847400+368757-50000+127774+637622+48048-6882+2042</f>
        <v>1974761</v>
      </c>
      <c r="F117" s="43" t="s">
        <v>19</v>
      </c>
      <c r="G117" s="41" t="s">
        <v>30</v>
      </c>
      <c r="H117" s="41" t="s">
        <v>31</v>
      </c>
      <c r="I117" s="6"/>
      <c r="J117" s="42"/>
    </row>
    <row r="118" spans="1:10" s="40" customFormat="1" ht="28.5" customHeight="1" x14ac:dyDescent="0.15">
      <c r="A118" s="58">
        <v>452</v>
      </c>
      <c r="B118" s="62" t="s">
        <v>36</v>
      </c>
      <c r="C118" s="58" t="s">
        <v>33</v>
      </c>
      <c r="D118" s="58" t="s">
        <v>33</v>
      </c>
      <c r="E118" s="36">
        <f>622224-322177+250000-4900+20986-7300+96399</f>
        <v>655232</v>
      </c>
      <c r="F118" s="43" t="s">
        <v>19</v>
      </c>
      <c r="G118" s="41" t="s">
        <v>30</v>
      </c>
      <c r="H118" s="41" t="s">
        <v>31</v>
      </c>
      <c r="I118" s="6"/>
      <c r="J118" s="42"/>
    </row>
    <row r="119" spans="1:10" s="40" customFormat="1" ht="68.25" customHeight="1" x14ac:dyDescent="0.15">
      <c r="A119" s="58">
        <v>452</v>
      </c>
      <c r="B119" s="62" t="s">
        <v>36</v>
      </c>
      <c r="C119" s="58" t="s">
        <v>122</v>
      </c>
      <c r="D119" s="58" t="s">
        <v>122</v>
      </c>
      <c r="E119" s="36">
        <f>100000-50000+100000-20000+50000+44622</f>
        <v>224622</v>
      </c>
      <c r="F119" s="25" t="s">
        <v>19</v>
      </c>
      <c r="G119" s="41" t="s">
        <v>30</v>
      </c>
      <c r="H119" s="41" t="s">
        <v>31</v>
      </c>
      <c r="I119" s="6"/>
      <c r="J119" s="42"/>
    </row>
    <row r="120" spans="1:10" ht="75" customHeight="1" x14ac:dyDescent="0.15">
      <c r="A120" s="58">
        <v>452</v>
      </c>
      <c r="B120" s="62" t="s">
        <v>36</v>
      </c>
      <c r="C120" s="58" t="s">
        <v>122</v>
      </c>
      <c r="D120" s="58" t="s">
        <v>122</v>
      </c>
      <c r="E120" s="36">
        <v>50000</v>
      </c>
      <c r="F120" s="43" t="s">
        <v>0</v>
      </c>
      <c r="G120" s="41" t="s">
        <v>146</v>
      </c>
      <c r="H120" s="41" t="s">
        <v>31</v>
      </c>
      <c r="I120" s="6"/>
      <c r="J120" s="42"/>
    </row>
    <row r="121" spans="1:10" s="40" customFormat="1" ht="50.25" customHeight="1" x14ac:dyDescent="0.15">
      <c r="A121" s="58">
        <v>452</v>
      </c>
      <c r="B121" s="62" t="s">
        <v>36</v>
      </c>
      <c r="C121" s="58" t="s">
        <v>156</v>
      </c>
      <c r="D121" s="58" t="s">
        <v>156</v>
      </c>
      <c r="E121" s="36">
        <v>317680</v>
      </c>
      <c r="F121" s="25" t="s">
        <v>0</v>
      </c>
      <c r="G121" s="41" t="s">
        <v>146</v>
      </c>
      <c r="H121" s="41" t="s">
        <v>31</v>
      </c>
      <c r="I121" s="6"/>
      <c r="J121" s="42"/>
    </row>
    <row r="122" spans="1:10" s="40" customFormat="1" ht="21" customHeight="1" x14ac:dyDescent="0.15">
      <c r="A122" s="58">
        <v>453</v>
      </c>
      <c r="B122" s="62" t="s">
        <v>37</v>
      </c>
      <c r="C122" s="58" t="s">
        <v>120</v>
      </c>
      <c r="D122" s="58" t="s">
        <v>185</v>
      </c>
      <c r="E122" s="36">
        <f>322177+14867+77350+70721+29269</f>
        <v>514384</v>
      </c>
      <c r="F122" s="43" t="s">
        <v>19</v>
      </c>
      <c r="G122" s="41" t="s">
        <v>30</v>
      </c>
      <c r="H122" s="41" t="s">
        <v>31</v>
      </c>
      <c r="I122" s="6"/>
      <c r="J122" s="42"/>
    </row>
    <row r="123" spans="1:10" s="40" customFormat="1" ht="21" customHeight="1" x14ac:dyDescent="0.15">
      <c r="A123" s="58">
        <v>453</v>
      </c>
      <c r="B123" s="62" t="s">
        <v>37</v>
      </c>
      <c r="C123" s="58" t="s">
        <v>116</v>
      </c>
      <c r="D123" s="58" t="s">
        <v>185</v>
      </c>
      <c r="E123" s="36">
        <f>756450-585000-16830+22894</f>
        <v>177514</v>
      </c>
      <c r="F123" s="43" t="s">
        <v>19</v>
      </c>
      <c r="G123" s="41" t="s">
        <v>30</v>
      </c>
      <c r="H123" s="41" t="s">
        <v>31</v>
      </c>
      <c r="I123" s="6"/>
      <c r="J123" s="42"/>
    </row>
    <row r="124" spans="1:10" s="40" customFormat="1" ht="24" customHeight="1" x14ac:dyDescent="0.15">
      <c r="A124" s="58">
        <v>453</v>
      </c>
      <c r="B124" s="62" t="s">
        <v>37</v>
      </c>
      <c r="C124" s="58" t="s">
        <v>117</v>
      </c>
      <c r="D124" s="58" t="s">
        <v>185</v>
      </c>
      <c r="E124" s="36">
        <f>178520+470000+10000-354214+15000-27178</f>
        <v>292128</v>
      </c>
      <c r="F124" s="43" t="s">
        <v>19</v>
      </c>
      <c r="G124" s="41" t="s">
        <v>30</v>
      </c>
      <c r="H124" s="41" t="s">
        <v>31</v>
      </c>
      <c r="I124" s="6"/>
      <c r="J124" s="42"/>
    </row>
    <row r="125" spans="1:10" s="40" customFormat="1" ht="24" customHeight="1" x14ac:dyDescent="0.15">
      <c r="A125" s="58">
        <v>453</v>
      </c>
      <c r="B125" s="62" t="s">
        <v>37</v>
      </c>
      <c r="C125" s="58" t="s">
        <v>118</v>
      </c>
      <c r="D125" s="58" t="s">
        <v>185</v>
      </c>
      <c r="E125" s="36">
        <f>16000+200000-44632+115000</f>
        <v>286368</v>
      </c>
      <c r="F125" s="43" t="s">
        <v>19</v>
      </c>
      <c r="G125" s="41" t="s">
        <v>30</v>
      </c>
      <c r="H125" s="41" t="s">
        <v>31</v>
      </c>
      <c r="I125" s="6"/>
      <c r="J125" s="42"/>
    </row>
    <row r="126" spans="1:10" s="40" customFormat="1" ht="32.25" customHeight="1" x14ac:dyDescent="0.15">
      <c r="A126" s="58">
        <v>454</v>
      </c>
      <c r="B126" s="62" t="s">
        <v>38</v>
      </c>
      <c r="C126" s="58" t="s">
        <v>187</v>
      </c>
      <c r="D126" s="58" t="s">
        <v>173</v>
      </c>
      <c r="E126" s="36">
        <v>2000</v>
      </c>
      <c r="F126" s="43" t="s">
        <v>0</v>
      </c>
      <c r="G126" s="41" t="s">
        <v>30</v>
      </c>
      <c r="H126" s="41" t="s">
        <v>31</v>
      </c>
      <c r="I126" s="6"/>
      <c r="J126" s="42"/>
    </row>
    <row r="127" spans="1:10" s="40" customFormat="1" ht="28.5" customHeight="1" x14ac:dyDescent="0.15">
      <c r="A127" s="58">
        <v>455</v>
      </c>
      <c r="B127" s="62" t="s">
        <v>53</v>
      </c>
      <c r="C127" s="58" t="s">
        <v>186</v>
      </c>
      <c r="D127" s="58" t="s">
        <v>173</v>
      </c>
      <c r="E127" s="36">
        <v>4900</v>
      </c>
      <c r="F127" s="43" t="s">
        <v>0</v>
      </c>
      <c r="G127" s="41" t="s">
        <v>30</v>
      </c>
      <c r="H127" s="41" t="s">
        <v>31</v>
      </c>
      <c r="I127" s="6"/>
      <c r="J127" s="42"/>
    </row>
    <row r="128" spans="1:10" ht="25.5" customHeight="1" x14ac:dyDescent="0.15">
      <c r="A128" s="58">
        <v>501</v>
      </c>
      <c r="B128" s="58" t="s">
        <v>10</v>
      </c>
      <c r="C128" s="58" t="s">
        <v>56</v>
      </c>
      <c r="D128" s="58" t="s">
        <v>175</v>
      </c>
      <c r="E128" s="36">
        <f>6000-500-500-250+2000</f>
        <v>6750</v>
      </c>
      <c r="F128" s="43" t="s">
        <v>19</v>
      </c>
      <c r="G128" s="41" t="s">
        <v>30</v>
      </c>
      <c r="H128" s="41" t="s">
        <v>31</v>
      </c>
      <c r="I128" s="4"/>
      <c r="J128" s="42"/>
    </row>
    <row r="129" spans="1:10" s="40" customFormat="1" ht="30" customHeight="1" x14ac:dyDescent="0.15">
      <c r="A129" s="58">
        <v>501</v>
      </c>
      <c r="B129" s="58" t="s">
        <v>10</v>
      </c>
      <c r="C129" s="58" t="s">
        <v>56</v>
      </c>
      <c r="D129" s="58" t="s">
        <v>173</v>
      </c>
      <c r="E129" s="36">
        <f>50000-5000-3000-1000-150-500-1000-150-500-1000-500-5000-4432-830</f>
        <v>26938</v>
      </c>
      <c r="F129" s="43" t="s">
        <v>19</v>
      </c>
      <c r="G129" s="41" t="s">
        <v>30</v>
      </c>
      <c r="H129" s="41" t="s">
        <v>31</v>
      </c>
      <c r="I129" s="4"/>
      <c r="J129" s="42"/>
    </row>
    <row r="130" spans="1:10" ht="23.25" customHeight="1" x14ac:dyDescent="0.15">
      <c r="A130" s="58">
        <v>501</v>
      </c>
      <c r="B130" s="58" t="s">
        <v>10</v>
      </c>
      <c r="C130" s="58" t="s">
        <v>54</v>
      </c>
      <c r="D130" s="58" t="s">
        <v>175</v>
      </c>
      <c r="E130" s="36">
        <f>500+2000</f>
        <v>2500</v>
      </c>
      <c r="F130" s="43" t="s">
        <v>24</v>
      </c>
      <c r="G130" s="41" t="s">
        <v>30</v>
      </c>
      <c r="H130" s="41" t="s">
        <v>31</v>
      </c>
      <c r="I130" s="4"/>
      <c r="J130" s="42"/>
    </row>
    <row r="131" spans="1:10" s="40" customFormat="1" ht="30" customHeight="1" x14ac:dyDescent="0.15">
      <c r="A131" s="58">
        <v>501</v>
      </c>
      <c r="B131" s="58" t="s">
        <v>10</v>
      </c>
      <c r="C131" s="58" t="s">
        <v>55</v>
      </c>
      <c r="D131" s="58" t="s">
        <v>173</v>
      </c>
      <c r="E131" s="36">
        <v>5000</v>
      </c>
      <c r="F131" s="43" t="s">
        <v>24</v>
      </c>
      <c r="G131" s="41" t="s">
        <v>30</v>
      </c>
      <c r="H131" s="41" t="s">
        <v>31</v>
      </c>
      <c r="I131" s="4"/>
      <c r="J131" s="42"/>
    </row>
    <row r="132" spans="1:10" s="40" customFormat="1" ht="42.75" customHeight="1" x14ac:dyDescent="0.15">
      <c r="A132" s="58">
        <v>501</v>
      </c>
      <c r="B132" s="58" t="s">
        <v>10</v>
      </c>
      <c r="C132" s="58" t="s">
        <v>57</v>
      </c>
      <c r="D132" s="58" t="s">
        <v>173</v>
      </c>
      <c r="E132" s="36">
        <v>500</v>
      </c>
      <c r="F132" s="43" t="s">
        <v>0</v>
      </c>
      <c r="G132" s="41" t="s">
        <v>30</v>
      </c>
      <c r="H132" s="41" t="s">
        <v>31</v>
      </c>
      <c r="I132" s="4"/>
      <c r="J132" s="42"/>
    </row>
    <row r="133" spans="1:10" s="40" customFormat="1" ht="39" customHeight="1" x14ac:dyDescent="0.15">
      <c r="A133" s="58">
        <v>502</v>
      </c>
      <c r="B133" s="58" t="s">
        <v>9</v>
      </c>
      <c r="C133" s="58" t="s">
        <v>9</v>
      </c>
      <c r="D133" s="58" t="s">
        <v>185</v>
      </c>
      <c r="E133" s="36">
        <f>170000-120000</f>
        <v>50000</v>
      </c>
      <c r="F133" s="43" t="s">
        <v>19</v>
      </c>
      <c r="G133" s="41" t="s">
        <v>30</v>
      </c>
      <c r="H133" s="41" t="s">
        <v>31</v>
      </c>
      <c r="I133" s="4"/>
      <c r="J133" s="42"/>
    </row>
    <row r="134" spans="1:10" s="40" customFormat="1" ht="27.75" customHeight="1" x14ac:dyDescent="0.15">
      <c r="A134" s="58">
        <v>503</v>
      </c>
      <c r="B134" s="58" t="s">
        <v>8</v>
      </c>
      <c r="C134" s="58" t="s">
        <v>188</v>
      </c>
      <c r="D134" s="58" t="s">
        <v>173</v>
      </c>
      <c r="E134" s="33">
        <f>500+4000</f>
        <v>4500</v>
      </c>
      <c r="F134" s="43" t="s">
        <v>0</v>
      </c>
      <c r="G134" s="41" t="s">
        <v>30</v>
      </c>
      <c r="H134" s="41" t="s">
        <v>31</v>
      </c>
      <c r="I134" s="5"/>
      <c r="J134" s="42"/>
    </row>
    <row r="135" spans="1:10" s="40" customFormat="1" ht="27.75" customHeight="1" x14ac:dyDescent="0.15">
      <c r="A135" s="58">
        <v>503</v>
      </c>
      <c r="B135" s="58" t="s">
        <v>8</v>
      </c>
      <c r="C135" s="58" t="s">
        <v>158</v>
      </c>
      <c r="D135" s="58" t="s">
        <v>185</v>
      </c>
      <c r="E135" s="33">
        <f>6882-2042</f>
        <v>4840</v>
      </c>
      <c r="F135" s="43" t="s">
        <v>24</v>
      </c>
      <c r="G135" s="41" t="s">
        <v>157</v>
      </c>
      <c r="H135" s="41" t="s">
        <v>31</v>
      </c>
      <c r="I135" s="5"/>
      <c r="J135" s="42"/>
    </row>
    <row r="136" spans="1:10" s="40" customFormat="1" ht="27.75" customHeight="1" x14ac:dyDescent="0.15">
      <c r="A136" s="58">
        <v>507</v>
      </c>
      <c r="B136" s="58" t="s">
        <v>151</v>
      </c>
      <c r="C136" s="58" t="s">
        <v>152</v>
      </c>
      <c r="D136" s="58" t="s">
        <v>185</v>
      </c>
      <c r="E136" s="33">
        <v>4500</v>
      </c>
      <c r="F136" s="43" t="s">
        <v>0</v>
      </c>
      <c r="G136" s="41" t="s">
        <v>146</v>
      </c>
      <c r="H136" s="41" t="s">
        <v>31</v>
      </c>
      <c r="I136" s="5"/>
      <c r="J136" s="42"/>
    </row>
    <row r="137" spans="1:10" ht="27.75" customHeight="1" x14ac:dyDescent="0.15">
      <c r="A137" s="58">
        <v>553</v>
      </c>
      <c r="B137" s="58" t="s">
        <v>112</v>
      </c>
      <c r="C137" s="58" t="s">
        <v>88</v>
      </c>
      <c r="D137" s="58" t="s">
        <v>185</v>
      </c>
      <c r="E137" s="33">
        <v>4800</v>
      </c>
      <c r="F137" s="43" t="s">
        <v>0</v>
      </c>
      <c r="G137" s="41" t="s">
        <v>30</v>
      </c>
      <c r="H137" s="41" t="s">
        <v>31</v>
      </c>
      <c r="I137" s="5"/>
      <c r="J137" s="42"/>
    </row>
    <row r="138" spans="1:10" ht="27.75" customHeight="1" x14ac:dyDescent="0.15">
      <c r="A138" s="58">
        <v>555</v>
      </c>
      <c r="B138" s="58" t="s">
        <v>113</v>
      </c>
      <c r="C138" s="58" t="s">
        <v>88</v>
      </c>
      <c r="D138" s="58" t="s">
        <v>185</v>
      </c>
      <c r="E138" s="33">
        <v>4700</v>
      </c>
      <c r="F138" s="43" t="s">
        <v>0</v>
      </c>
      <c r="G138" s="41" t="s">
        <v>30</v>
      </c>
      <c r="H138" s="41" t="s">
        <v>31</v>
      </c>
      <c r="I138" s="5"/>
      <c r="J138" s="42"/>
    </row>
    <row r="139" spans="1:10" ht="37.5" customHeight="1" x14ac:dyDescent="0.15">
      <c r="A139" s="58">
        <v>601</v>
      </c>
      <c r="B139" s="58" t="s">
        <v>7</v>
      </c>
      <c r="C139" s="58" t="s">
        <v>189</v>
      </c>
      <c r="D139" s="58" t="s">
        <v>185</v>
      </c>
      <c r="E139" s="34">
        <f>68000-34000-264</f>
        <v>33736</v>
      </c>
      <c r="F139" s="43" t="s">
        <v>19</v>
      </c>
      <c r="G139" s="41" t="s">
        <v>30</v>
      </c>
      <c r="H139" s="41" t="s">
        <v>31</v>
      </c>
      <c r="I139" s="4"/>
      <c r="J139" s="42"/>
    </row>
    <row r="140" spans="1:10" ht="35.25" customHeight="1" x14ac:dyDescent="0.15">
      <c r="A140" s="58">
        <v>601</v>
      </c>
      <c r="B140" s="58" t="s">
        <v>7</v>
      </c>
      <c r="C140" s="58" t="s">
        <v>186</v>
      </c>
      <c r="D140" s="58" t="s">
        <v>176</v>
      </c>
      <c r="E140" s="34">
        <v>4000</v>
      </c>
      <c r="F140" s="43" t="s">
        <v>19</v>
      </c>
      <c r="G140" s="41" t="s">
        <v>30</v>
      </c>
      <c r="H140" s="41" t="s">
        <v>31</v>
      </c>
      <c r="I140" s="4"/>
      <c r="J140" s="42"/>
    </row>
    <row r="141" spans="1:10" s="40" customFormat="1" ht="32.25" customHeight="1" x14ac:dyDescent="0.15">
      <c r="A141" s="58">
        <v>631</v>
      </c>
      <c r="B141" s="58" t="s">
        <v>128</v>
      </c>
      <c r="C141" s="58" t="s">
        <v>129</v>
      </c>
      <c r="D141" s="58" t="s">
        <v>129</v>
      </c>
      <c r="E141" s="34">
        <v>2000</v>
      </c>
      <c r="F141" s="43" t="s">
        <v>0</v>
      </c>
      <c r="G141" s="41" t="s">
        <v>30</v>
      </c>
      <c r="H141" s="41" t="s">
        <v>31</v>
      </c>
      <c r="I141" s="4"/>
      <c r="J141" s="42"/>
    </row>
    <row r="142" spans="1:10" ht="34.5" customHeight="1" x14ac:dyDescent="0.15">
      <c r="A142" s="58">
        <v>641</v>
      </c>
      <c r="B142" s="58" t="s">
        <v>58</v>
      </c>
      <c r="C142" s="58" t="s">
        <v>190</v>
      </c>
      <c r="D142" s="58" t="s">
        <v>175</v>
      </c>
      <c r="E142" s="33">
        <v>500</v>
      </c>
      <c r="F142" s="43" t="s">
        <v>19</v>
      </c>
      <c r="G142" s="41" t="s">
        <v>30</v>
      </c>
      <c r="H142" s="41" t="s">
        <v>31</v>
      </c>
      <c r="I142" s="4"/>
      <c r="J142" s="42"/>
    </row>
    <row r="143" spans="1:10" s="40" customFormat="1" ht="34.5" customHeight="1" x14ac:dyDescent="0.15">
      <c r="A143" s="58">
        <v>641</v>
      </c>
      <c r="B143" s="58" t="s">
        <v>58</v>
      </c>
      <c r="C143" s="58" t="s">
        <v>190</v>
      </c>
      <c r="D143" s="58" t="s">
        <v>173</v>
      </c>
      <c r="E143" s="33">
        <f>4000+2000+1250</f>
        <v>7250</v>
      </c>
      <c r="F143" s="43" t="s">
        <v>19</v>
      </c>
      <c r="G143" s="41" t="s">
        <v>30</v>
      </c>
      <c r="H143" s="41" t="s">
        <v>31</v>
      </c>
      <c r="I143" s="4"/>
      <c r="J143" s="42"/>
    </row>
    <row r="144" spans="1:10" ht="34.5" customHeight="1" x14ac:dyDescent="0.15">
      <c r="A144" s="58">
        <v>641</v>
      </c>
      <c r="B144" s="58" t="s">
        <v>58</v>
      </c>
      <c r="C144" s="58" t="s">
        <v>190</v>
      </c>
      <c r="D144" s="58" t="s">
        <v>176</v>
      </c>
      <c r="E144" s="33">
        <f>500-100</f>
        <v>400</v>
      </c>
      <c r="F144" s="43" t="s">
        <v>19</v>
      </c>
      <c r="G144" s="41" t="s">
        <v>30</v>
      </c>
      <c r="H144" s="41" t="s">
        <v>31</v>
      </c>
      <c r="I144" s="4"/>
      <c r="J144" s="42"/>
    </row>
    <row r="145" spans="1:15" ht="25.5" customHeight="1" x14ac:dyDescent="0.15">
      <c r="A145" s="58">
        <v>642</v>
      </c>
      <c r="B145" s="58" t="s">
        <v>6</v>
      </c>
      <c r="C145" s="58" t="s">
        <v>191</v>
      </c>
      <c r="D145" s="58" t="s">
        <v>175</v>
      </c>
      <c r="E145" s="33">
        <f>13300-4200-240</f>
        <v>8860</v>
      </c>
      <c r="F145" s="43" t="s">
        <v>24</v>
      </c>
      <c r="G145" s="41" t="s">
        <v>30</v>
      </c>
      <c r="H145" s="41" t="s">
        <v>31</v>
      </c>
      <c r="I145" s="3"/>
      <c r="J145" s="42"/>
    </row>
    <row r="146" spans="1:15" s="40" customFormat="1" ht="25.5" customHeight="1" x14ac:dyDescent="0.15">
      <c r="A146" s="58">
        <v>642</v>
      </c>
      <c r="B146" s="58" t="s">
        <v>6</v>
      </c>
      <c r="C146" s="58" t="s">
        <v>191</v>
      </c>
      <c r="D146" s="58" t="s">
        <v>173</v>
      </c>
      <c r="E146" s="33">
        <f>52000-4200-10800-4990-280</f>
        <v>31730</v>
      </c>
      <c r="F146" s="43" t="s">
        <v>24</v>
      </c>
      <c r="G146" s="41" t="s">
        <v>30</v>
      </c>
      <c r="H146" s="41" t="s">
        <v>31</v>
      </c>
      <c r="I146" s="3"/>
      <c r="J146" s="42"/>
    </row>
    <row r="147" spans="1:15" ht="26.25" customHeight="1" x14ac:dyDescent="0.15">
      <c r="A147" s="58">
        <v>642</v>
      </c>
      <c r="B147" s="58" t="s">
        <v>6</v>
      </c>
      <c r="C147" s="58" t="s">
        <v>191</v>
      </c>
      <c r="D147" s="58" t="s">
        <v>176</v>
      </c>
      <c r="E147" s="33">
        <v>1000</v>
      </c>
      <c r="F147" s="43" t="s">
        <v>24</v>
      </c>
      <c r="G147" s="41" t="s">
        <v>30</v>
      </c>
      <c r="H147" s="41" t="s">
        <v>31</v>
      </c>
      <c r="I147" s="3"/>
      <c r="J147" s="42"/>
    </row>
    <row r="148" spans="1:15" s="40" customFormat="1" ht="26.25" customHeight="1" x14ac:dyDescent="0.15">
      <c r="A148" s="58">
        <v>642</v>
      </c>
      <c r="B148" s="58" t="s">
        <v>6</v>
      </c>
      <c r="C148" s="58" t="s">
        <v>45</v>
      </c>
      <c r="D148" s="58" t="s">
        <v>185</v>
      </c>
      <c r="E148" s="33">
        <f>240+240+40</f>
        <v>520</v>
      </c>
      <c r="F148" s="21" t="s">
        <v>0</v>
      </c>
      <c r="G148" s="41" t="s">
        <v>30</v>
      </c>
      <c r="H148" s="41" t="s">
        <v>31</v>
      </c>
      <c r="I148" s="3"/>
      <c r="J148" s="42"/>
    </row>
    <row r="149" spans="1:15" s="40" customFormat="1" ht="26.25" customHeight="1" x14ac:dyDescent="0.15">
      <c r="A149" s="58">
        <v>665</v>
      </c>
      <c r="B149" s="58" t="s">
        <v>60</v>
      </c>
      <c r="C149" s="58" t="s">
        <v>61</v>
      </c>
      <c r="D149" s="58" t="s">
        <v>185</v>
      </c>
      <c r="E149" s="33">
        <f>15000-4984</f>
        <v>10016</v>
      </c>
      <c r="F149" s="29" t="s">
        <v>24</v>
      </c>
      <c r="G149" s="30" t="s">
        <v>30</v>
      </c>
      <c r="H149" s="30" t="s">
        <v>31</v>
      </c>
    </row>
    <row r="150" spans="1:15" s="40" customFormat="1" ht="35.25" customHeight="1" x14ac:dyDescent="0.15">
      <c r="A150" s="58">
        <v>713</v>
      </c>
      <c r="B150" s="58" t="s">
        <v>5</v>
      </c>
      <c r="C150" s="58" t="s">
        <v>192</v>
      </c>
      <c r="D150" s="58" t="s">
        <v>185</v>
      </c>
      <c r="E150" s="33">
        <f>10000+22520+22000-20000+31000</f>
        <v>65520</v>
      </c>
      <c r="F150" s="43" t="s">
        <v>19</v>
      </c>
      <c r="G150" s="41" t="s">
        <v>30</v>
      </c>
      <c r="H150" s="41" t="s">
        <v>31</v>
      </c>
      <c r="I150" s="3"/>
      <c r="J150" s="42"/>
    </row>
    <row r="151" spans="1:15" s="40" customFormat="1" ht="30" x14ac:dyDescent="0.15">
      <c r="A151" s="58">
        <v>713</v>
      </c>
      <c r="B151" s="58" t="s">
        <v>5</v>
      </c>
      <c r="C151" s="58" t="s">
        <v>148</v>
      </c>
      <c r="D151" s="58" t="s">
        <v>185</v>
      </c>
      <c r="E151" s="33">
        <v>20000</v>
      </c>
      <c r="F151" s="25" t="s">
        <v>0</v>
      </c>
      <c r="G151" s="41" t="s">
        <v>146</v>
      </c>
      <c r="H151" s="41" t="s">
        <v>31</v>
      </c>
      <c r="I151" s="3"/>
      <c r="J151" s="42"/>
    </row>
    <row r="152" spans="1:15" s="40" customFormat="1" ht="39" customHeight="1" x14ac:dyDescent="0.15">
      <c r="A152" s="58">
        <v>715</v>
      </c>
      <c r="B152" s="58" t="s">
        <v>28</v>
      </c>
      <c r="C152" s="58" t="s">
        <v>29</v>
      </c>
      <c r="D152" s="58" t="s">
        <v>185</v>
      </c>
      <c r="E152" s="33">
        <f>504390-2520-75000-125650-15000</f>
        <v>286220</v>
      </c>
      <c r="F152" s="43" t="s">
        <v>19</v>
      </c>
      <c r="G152" s="41" t="s">
        <v>30</v>
      </c>
      <c r="H152" s="41" t="s">
        <v>31</v>
      </c>
      <c r="I152" s="3"/>
      <c r="J152" s="42"/>
    </row>
    <row r="153" spans="1:15" ht="51.75" customHeight="1" x14ac:dyDescent="0.15">
      <c r="A153" s="58">
        <v>724</v>
      </c>
      <c r="B153" s="66" t="s">
        <v>4</v>
      </c>
      <c r="C153" s="58" t="s">
        <v>193</v>
      </c>
      <c r="D153" s="58" t="s">
        <v>175</v>
      </c>
      <c r="E153" s="33">
        <f>4200+390</f>
        <v>4590</v>
      </c>
      <c r="F153" s="43" t="s">
        <v>0</v>
      </c>
      <c r="G153" s="41" t="s">
        <v>30</v>
      </c>
      <c r="H153" s="41" t="s">
        <v>31</v>
      </c>
      <c r="I153" s="8"/>
      <c r="J153" s="16"/>
      <c r="K153" s="55"/>
      <c r="L153" s="55"/>
      <c r="M153" s="55"/>
      <c r="N153" s="55"/>
      <c r="O153" s="55"/>
    </row>
    <row r="154" spans="1:15" s="40" customFormat="1" ht="51.75" customHeight="1" x14ac:dyDescent="0.15">
      <c r="A154" s="58">
        <v>724</v>
      </c>
      <c r="B154" s="66" t="s">
        <v>4</v>
      </c>
      <c r="C154" s="58" t="s">
        <v>193</v>
      </c>
      <c r="D154" s="58" t="s">
        <v>173</v>
      </c>
      <c r="E154" s="33">
        <f>4200+2310</f>
        <v>6510</v>
      </c>
      <c r="F154" s="25" t="s">
        <v>0</v>
      </c>
      <c r="G154" s="41" t="s">
        <v>30</v>
      </c>
      <c r="H154" s="41" t="s">
        <v>31</v>
      </c>
      <c r="I154" s="8"/>
      <c r="J154" s="16"/>
      <c r="K154" s="26"/>
      <c r="L154" s="26"/>
      <c r="M154" s="26"/>
      <c r="N154" s="26"/>
      <c r="O154" s="26"/>
    </row>
    <row r="155" spans="1:15" s="40" customFormat="1" ht="50.25" customHeight="1" x14ac:dyDescent="0.15">
      <c r="A155" s="58">
        <v>724</v>
      </c>
      <c r="B155" s="66" t="s">
        <v>4</v>
      </c>
      <c r="C155" s="58" t="s">
        <v>44</v>
      </c>
      <c r="D155" s="58" t="s">
        <v>185</v>
      </c>
      <c r="E155" s="33">
        <f>180*5*12</f>
        <v>10800</v>
      </c>
      <c r="F155" s="25" t="s">
        <v>0</v>
      </c>
      <c r="G155" s="41" t="s">
        <v>30</v>
      </c>
      <c r="H155" s="41" t="s">
        <v>31</v>
      </c>
      <c r="I155" s="4"/>
      <c r="J155" s="20"/>
      <c r="K155" s="26"/>
      <c r="L155" s="26"/>
      <c r="M155" s="26"/>
      <c r="N155" s="26"/>
      <c r="O155" s="26"/>
    </row>
    <row r="156" spans="1:15" s="40" customFormat="1" ht="58" customHeight="1" x14ac:dyDescent="0.15">
      <c r="A156" s="58">
        <v>724</v>
      </c>
      <c r="B156" s="66" t="s">
        <v>4</v>
      </c>
      <c r="C156" s="58" t="s">
        <v>44</v>
      </c>
      <c r="D156" s="58" t="s">
        <v>185</v>
      </c>
      <c r="E156" s="33">
        <f>4690</f>
        <v>4690</v>
      </c>
      <c r="F156" s="25" t="s">
        <v>0</v>
      </c>
      <c r="G156" s="41" t="s">
        <v>30</v>
      </c>
      <c r="H156" s="41" t="s">
        <v>31</v>
      </c>
      <c r="I156" s="4"/>
      <c r="J156" s="17"/>
      <c r="K156" s="26"/>
      <c r="L156" s="26"/>
      <c r="M156" s="26"/>
      <c r="N156" s="26"/>
      <c r="O156" s="26"/>
    </row>
    <row r="157" spans="1:15" s="40" customFormat="1" ht="43.5" customHeight="1" x14ac:dyDescent="0.15">
      <c r="A157" s="58">
        <v>724</v>
      </c>
      <c r="B157" s="66" t="s">
        <v>4</v>
      </c>
      <c r="C157" s="58" t="s">
        <v>46</v>
      </c>
      <c r="D157" s="58" t="s">
        <v>185</v>
      </c>
      <c r="E157" s="33">
        <v>300</v>
      </c>
      <c r="F157" s="25" t="s">
        <v>0</v>
      </c>
      <c r="G157" s="41" t="s">
        <v>30</v>
      </c>
      <c r="H157" s="41" t="s">
        <v>31</v>
      </c>
      <c r="I157" s="24"/>
      <c r="J157" s="27"/>
      <c r="K157" s="26"/>
      <c r="L157" s="26"/>
      <c r="M157" s="26"/>
      <c r="N157" s="26"/>
      <c r="O157" s="26"/>
    </row>
    <row r="158" spans="1:15" s="40" customFormat="1" ht="39" customHeight="1" x14ac:dyDescent="0.15">
      <c r="A158" s="58">
        <v>792</v>
      </c>
      <c r="B158" s="60" t="s">
        <v>194</v>
      </c>
      <c r="C158" s="67" t="s">
        <v>34</v>
      </c>
      <c r="D158" s="67" t="s">
        <v>185</v>
      </c>
      <c r="E158" s="33">
        <v>10000</v>
      </c>
      <c r="F158" s="43" t="s">
        <v>19</v>
      </c>
      <c r="G158" s="41" t="s">
        <v>30</v>
      </c>
      <c r="H158" s="41" t="s">
        <v>31</v>
      </c>
      <c r="I158" s="4"/>
      <c r="J158" s="18"/>
      <c r="K158" s="9"/>
      <c r="L158" s="9"/>
      <c r="M158" s="9"/>
      <c r="N158" s="9"/>
      <c r="O158" s="9"/>
    </row>
    <row r="159" spans="1:15" s="40" customFormat="1" ht="39" customHeight="1" x14ac:dyDescent="0.15">
      <c r="A159" s="58">
        <v>794</v>
      </c>
      <c r="B159" s="60" t="s">
        <v>165</v>
      </c>
      <c r="C159" s="67" t="s">
        <v>166</v>
      </c>
      <c r="D159" s="67" t="s">
        <v>185</v>
      </c>
      <c r="E159" s="33">
        <v>3352</v>
      </c>
      <c r="F159" s="25" t="s">
        <v>0</v>
      </c>
      <c r="G159" s="41" t="s">
        <v>157</v>
      </c>
      <c r="H159" s="41" t="s">
        <v>31</v>
      </c>
      <c r="I159" s="4"/>
      <c r="J159" s="18"/>
      <c r="K159" s="9"/>
      <c r="L159" s="9"/>
      <c r="M159" s="9"/>
      <c r="N159" s="9"/>
      <c r="O159" s="9"/>
    </row>
    <row r="160" spans="1:15" s="40" customFormat="1" ht="39" customHeight="1" x14ac:dyDescent="0.15">
      <c r="A160" s="58">
        <v>795</v>
      </c>
      <c r="B160" s="60" t="s">
        <v>164</v>
      </c>
      <c r="C160" s="67" t="s">
        <v>163</v>
      </c>
      <c r="D160" s="67" t="s">
        <v>185</v>
      </c>
      <c r="E160" s="33">
        <v>1000</v>
      </c>
      <c r="F160" s="25" t="s">
        <v>0</v>
      </c>
      <c r="G160" s="41" t="s">
        <v>157</v>
      </c>
      <c r="H160" s="41" t="s">
        <v>31</v>
      </c>
      <c r="I160" s="4"/>
      <c r="J160" s="18"/>
      <c r="K160" s="9"/>
      <c r="L160" s="9"/>
      <c r="M160" s="9"/>
      <c r="N160" s="9"/>
      <c r="O160" s="9"/>
    </row>
    <row r="161" spans="1:16" ht="37.5" customHeight="1" x14ac:dyDescent="0.15">
      <c r="A161" s="58">
        <v>797</v>
      </c>
      <c r="B161" s="60" t="s">
        <v>3</v>
      </c>
      <c r="C161" s="58" t="s">
        <v>35</v>
      </c>
      <c r="D161" s="58" t="s">
        <v>175</v>
      </c>
      <c r="E161" s="34">
        <v>82140</v>
      </c>
      <c r="F161" s="25" t="s">
        <v>0</v>
      </c>
      <c r="G161" s="41" t="s">
        <v>30</v>
      </c>
      <c r="H161" s="41" t="s">
        <v>31</v>
      </c>
      <c r="I161" s="14"/>
      <c r="J161" s="42"/>
    </row>
    <row r="162" spans="1:16" s="40" customFormat="1" ht="39" customHeight="1" x14ac:dyDescent="0.15">
      <c r="A162" s="58">
        <v>797</v>
      </c>
      <c r="B162" s="60" t="s">
        <v>3</v>
      </c>
      <c r="C162" s="58" t="s">
        <v>41</v>
      </c>
      <c r="D162" s="58" t="s">
        <v>173</v>
      </c>
      <c r="E162" s="34">
        <v>84400</v>
      </c>
      <c r="F162" s="25" t="s">
        <v>0</v>
      </c>
      <c r="G162" s="41" t="s">
        <v>30</v>
      </c>
      <c r="H162" s="41" t="s">
        <v>31</v>
      </c>
      <c r="I162" s="14"/>
      <c r="J162" s="42"/>
    </row>
    <row r="163" spans="1:16" ht="39" customHeight="1" x14ac:dyDescent="0.15">
      <c r="A163" s="58">
        <v>798</v>
      </c>
      <c r="B163" s="60" t="s">
        <v>114</v>
      </c>
      <c r="C163" s="58" t="s">
        <v>88</v>
      </c>
      <c r="D163" s="67" t="s">
        <v>185</v>
      </c>
      <c r="E163" s="34">
        <f>11600-3000-3506</f>
        <v>5094</v>
      </c>
      <c r="F163" s="43" t="s">
        <v>19</v>
      </c>
      <c r="G163" s="41" t="s">
        <v>30</v>
      </c>
      <c r="H163" s="41" t="s">
        <v>31</v>
      </c>
      <c r="I163" s="14"/>
      <c r="J163" s="42"/>
    </row>
    <row r="164" spans="1:16" ht="44.25" customHeight="1" x14ac:dyDescent="0.15">
      <c r="A164" s="58">
        <v>799</v>
      </c>
      <c r="B164" s="60" t="s">
        <v>2</v>
      </c>
      <c r="C164" s="58" t="s">
        <v>195</v>
      </c>
      <c r="D164" s="58" t="s">
        <v>175</v>
      </c>
      <c r="E164" s="33">
        <f>5000-90</f>
        <v>4910</v>
      </c>
      <c r="F164" s="43" t="s">
        <v>0</v>
      </c>
      <c r="G164" s="41" t="s">
        <v>30</v>
      </c>
      <c r="H164" s="41" t="s">
        <v>31</v>
      </c>
      <c r="I164" s="14"/>
      <c r="J164" s="42"/>
    </row>
    <row r="165" spans="1:16" s="40" customFormat="1" ht="37.5" customHeight="1" x14ac:dyDescent="0.15">
      <c r="A165" s="58">
        <v>799</v>
      </c>
      <c r="B165" s="60" t="s">
        <v>2</v>
      </c>
      <c r="C165" s="58" t="s">
        <v>195</v>
      </c>
      <c r="D165" s="58" t="s">
        <v>173</v>
      </c>
      <c r="E165" s="34">
        <v>40000</v>
      </c>
      <c r="F165" s="43" t="s">
        <v>0</v>
      </c>
      <c r="G165" s="41" t="s">
        <v>30</v>
      </c>
      <c r="H165" s="41" t="s">
        <v>31</v>
      </c>
      <c r="I165" s="14"/>
      <c r="J165" s="42"/>
    </row>
    <row r="166" spans="1:16" ht="29.25" customHeight="1" x14ac:dyDescent="0.15">
      <c r="A166" s="58">
        <v>799</v>
      </c>
      <c r="B166" s="60" t="s">
        <v>2</v>
      </c>
      <c r="C166" s="58" t="s">
        <v>196</v>
      </c>
      <c r="D166" s="58" t="s">
        <v>185</v>
      </c>
      <c r="E166" s="33">
        <f>252000-134600+10209-49520</f>
        <v>78089</v>
      </c>
      <c r="F166" s="43" t="s">
        <v>19</v>
      </c>
      <c r="G166" s="41" t="s">
        <v>30</v>
      </c>
      <c r="H166" s="41" t="s">
        <v>31</v>
      </c>
      <c r="I166" s="14"/>
      <c r="J166" s="42"/>
    </row>
    <row r="167" spans="1:16" ht="30" customHeight="1" x14ac:dyDescent="0.15">
      <c r="A167" s="58">
        <v>805</v>
      </c>
      <c r="B167" s="60" t="s">
        <v>39</v>
      </c>
      <c r="C167" s="58" t="s">
        <v>197</v>
      </c>
      <c r="D167" s="58" t="s">
        <v>175</v>
      </c>
      <c r="E167" s="33">
        <f>4400-2000-2000</f>
        <v>400</v>
      </c>
      <c r="F167" s="43" t="s">
        <v>19</v>
      </c>
      <c r="G167" s="41" t="s">
        <v>30</v>
      </c>
      <c r="H167" s="41" t="s">
        <v>31</v>
      </c>
      <c r="I167" s="3"/>
      <c r="J167" s="42"/>
    </row>
    <row r="168" spans="1:16" s="40" customFormat="1" ht="30" customHeight="1" x14ac:dyDescent="0.15">
      <c r="A168" s="58">
        <v>805</v>
      </c>
      <c r="B168" s="60" t="s">
        <v>39</v>
      </c>
      <c r="C168" s="58" t="s">
        <v>197</v>
      </c>
      <c r="D168" s="58" t="s">
        <v>173</v>
      </c>
      <c r="E168" s="33">
        <f>6900-3600</f>
        <v>3300</v>
      </c>
      <c r="F168" s="43" t="s">
        <v>19</v>
      </c>
      <c r="G168" s="41" t="s">
        <v>30</v>
      </c>
      <c r="H168" s="41" t="s">
        <v>31</v>
      </c>
      <c r="I168" s="3"/>
      <c r="J168" s="42"/>
    </row>
    <row r="169" spans="1:16" s="40" customFormat="1" ht="21.75" customHeight="1" x14ac:dyDescent="0.15">
      <c r="A169" s="58">
        <v>905</v>
      </c>
      <c r="B169" s="58" t="s">
        <v>20</v>
      </c>
      <c r="C169" s="58" t="s">
        <v>21</v>
      </c>
      <c r="D169" s="58" t="s">
        <v>185</v>
      </c>
      <c r="E169" s="33">
        <f>1350000-1158348</f>
        <v>191652</v>
      </c>
      <c r="F169" s="43" t="s">
        <v>19</v>
      </c>
      <c r="G169" s="41" t="s">
        <v>30</v>
      </c>
      <c r="H169" s="41" t="s">
        <v>31</v>
      </c>
      <c r="I169" s="3"/>
      <c r="J169" s="42"/>
    </row>
    <row r="170" spans="1:16" s="40" customFormat="1" ht="25.5" customHeight="1" x14ac:dyDescent="0.15">
      <c r="A170" s="58">
        <v>909</v>
      </c>
      <c r="B170" s="58" t="s">
        <v>1</v>
      </c>
      <c r="C170" s="58" t="s">
        <v>42</v>
      </c>
      <c r="D170" s="58" t="s">
        <v>185</v>
      </c>
      <c r="E170" s="34">
        <f>100000-94704</f>
        <v>5296</v>
      </c>
      <c r="F170" s="43" t="s">
        <v>19</v>
      </c>
      <c r="G170" s="41" t="s">
        <v>30</v>
      </c>
      <c r="H170" s="41" t="s">
        <v>31</v>
      </c>
      <c r="I170" s="3"/>
      <c r="J170" s="42"/>
    </row>
    <row r="171" spans="1:16" s="40" customFormat="1" ht="25.5" customHeight="1" x14ac:dyDescent="0.15">
      <c r="A171" s="58">
        <v>922</v>
      </c>
      <c r="B171" s="63" t="s">
        <v>47</v>
      </c>
      <c r="C171" s="58" t="s">
        <v>48</v>
      </c>
      <c r="D171" s="58" t="s">
        <v>185</v>
      </c>
      <c r="E171" s="34">
        <v>480</v>
      </c>
      <c r="F171" s="43" t="s">
        <v>0</v>
      </c>
      <c r="G171" s="41" t="s">
        <v>30</v>
      </c>
      <c r="H171" s="41" t="s">
        <v>31</v>
      </c>
      <c r="I171" s="23"/>
      <c r="J171" s="22"/>
    </row>
    <row r="172" spans="1:16" ht="25.5" customHeight="1" x14ac:dyDescent="0.15">
      <c r="A172" s="58">
        <v>923</v>
      </c>
      <c r="B172" s="63" t="s">
        <v>153</v>
      </c>
      <c r="C172" s="58" t="s">
        <v>88</v>
      </c>
      <c r="D172" s="58" t="s">
        <v>185</v>
      </c>
      <c r="E172" s="34">
        <v>9550</v>
      </c>
      <c r="F172" s="43" t="s">
        <v>0</v>
      </c>
      <c r="G172" s="41" t="s">
        <v>146</v>
      </c>
      <c r="H172" s="41" t="s">
        <v>31</v>
      </c>
      <c r="I172" s="23"/>
      <c r="J172" s="42"/>
    </row>
    <row r="173" spans="1:16" s="40" customFormat="1" ht="25.5" customHeight="1" x14ac:dyDescent="0.15">
      <c r="A173" s="58">
        <v>924</v>
      </c>
      <c r="B173" s="63" t="s">
        <v>67</v>
      </c>
      <c r="C173" s="58" t="s">
        <v>68</v>
      </c>
      <c r="D173" s="58" t="s">
        <v>185</v>
      </c>
      <c r="E173" s="34">
        <v>4900</v>
      </c>
      <c r="F173" s="43" t="s">
        <v>0</v>
      </c>
      <c r="G173" s="41" t="s">
        <v>30</v>
      </c>
      <c r="H173" s="41" t="s">
        <v>31</v>
      </c>
      <c r="I173" s="23"/>
      <c r="J173" s="22"/>
    </row>
    <row r="174" spans="1:16" s="40" customFormat="1" ht="20.25" customHeight="1" x14ac:dyDescent="0.15">
      <c r="A174" s="63">
        <v>983</v>
      </c>
      <c r="B174" s="63" t="s">
        <v>23</v>
      </c>
      <c r="C174" s="63" t="s">
        <v>40</v>
      </c>
      <c r="D174" s="63" t="s">
        <v>185</v>
      </c>
      <c r="E174" s="28">
        <f>2500+2000</f>
        <v>4500</v>
      </c>
      <c r="F174" s="43" t="s">
        <v>0</v>
      </c>
      <c r="G174" s="41" t="s">
        <v>30</v>
      </c>
      <c r="H174" s="41" t="s">
        <v>31</v>
      </c>
      <c r="I174" s="11"/>
      <c r="J174" s="19"/>
      <c r="K174" s="10"/>
      <c r="L174" s="10"/>
      <c r="M174" s="10"/>
      <c r="N174" s="10"/>
      <c r="O174" s="10"/>
      <c r="P174" s="10"/>
    </row>
    <row r="175" spans="1:16" ht="14" x14ac:dyDescent="0.15">
      <c r="A175" s="42"/>
      <c r="B175" s="42"/>
      <c r="C175" s="42"/>
      <c r="D175" s="7"/>
      <c r="E175" s="42"/>
      <c r="G175" s="42"/>
      <c r="I175" s="3"/>
    </row>
    <row r="176" spans="1:16" x14ac:dyDescent="0.15">
      <c r="A176" s="42"/>
      <c r="B176" s="42"/>
      <c r="C176" s="42"/>
      <c r="D176" s="7"/>
      <c r="E176" s="42"/>
      <c r="G176" s="42"/>
    </row>
    <row r="177" spans="1:7" x14ac:dyDescent="0.15">
      <c r="A177" s="46"/>
      <c r="B177" s="46"/>
      <c r="C177" s="46"/>
      <c r="D177" s="46"/>
      <c r="E177" s="42"/>
      <c r="F177" s="46"/>
      <c r="G177" s="42"/>
    </row>
    <row r="178" spans="1:7" x14ac:dyDescent="0.15">
      <c r="A178" s="46"/>
      <c r="B178" s="46"/>
      <c r="C178" s="46"/>
      <c r="D178" s="46"/>
      <c r="E178" s="42"/>
      <c r="G178" s="42"/>
    </row>
    <row r="179" spans="1:7" ht="17.25" customHeight="1" x14ac:dyDescent="0.15">
      <c r="A179" s="46"/>
      <c r="B179" s="46"/>
      <c r="C179" s="46"/>
      <c r="D179" s="46"/>
      <c r="E179" s="42"/>
      <c r="G179" s="42"/>
    </row>
    <row r="180" spans="1:7" x14ac:dyDescent="0.15">
      <c r="A180" s="46"/>
      <c r="B180" s="46"/>
      <c r="C180" s="46"/>
      <c r="D180" s="46"/>
    </row>
    <row r="181" spans="1:7" x14ac:dyDescent="0.15">
      <c r="A181" s="46"/>
      <c r="B181" s="46"/>
      <c r="C181" s="46"/>
      <c r="D181" s="46"/>
    </row>
    <row r="182" spans="1:7" x14ac:dyDescent="0.15">
      <c r="A182" s="46"/>
      <c r="B182" s="46"/>
      <c r="C182" s="46"/>
      <c r="D182" s="46"/>
    </row>
    <row r="183" spans="1:7" x14ac:dyDescent="0.15">
      <c r="A183" s="46"/>
      <c r="B183" s="46"/>
      <c r="C183" s="46"/>
      <c r="D183" s="46"/>
    </row>
    <row r="184" spans="1:7" x14ac:dyDescent="0.15">
      <c r="A184" s="46"/>
      <c r="B184" s="46"/>
      <c r="C184" s="46"/>
      <c r="D184" s="46"/>
    </row>
    <row r="185" spans="1:7" x14ac:dyDescent="0.15">
      <c r="A185" s="46"/>
      <c r="B185" s="46"/>
      <c r="C185" s="46"/>
      <c r="D185" s="46"/>
    </row>
    <row r="186" spans="1:7" x14ac:dyDescent="0.15">
      <c r="A186" s="46"/>
      <c r="B186" s="46"/>
      <c r="C186" s="46"/>
      <c r="D186" s="46"/>
    </row>
    <row r="187" spans="1:7" x14ac:dyDescent="0.15">
      <c r="A187" s="46"/>
      <c r="B187" s="46"/>
      <c r="C187" s="46"/>
      <c r="D187" s="46"/>
    </row>
    <row r="188" spans="1:7" x14ac:dyDescent="0.15">
      <c r="A188" s="46"/>
      <c r="B188" s="46"/>
      <c r="C188" s="46"/>
      <c r="D188" s="46"/>
    </row>
    <row r="189" spans="1:7" x14ac:dyDescent="0.15">
      <c r="A189" s="46"/>
      <c r="B189" s="46"/>
      <c r="C189" s="46"/>
      <c r="D189" s="46"/>
    </row>
    <row r="190" spans="1:7" x14ac:dyDescent="0.15">
      <c r="A190" s="46"/>
      <c r="B190" s="46"/>
      <c r="C190" s="46"/>
      <c r="D190" s="46"/>
    </row>
    <row r="191" spans="1:7" x14ac:dyDescent="0.15">
      <c r="A191" s="46"/>
      <c r="B191" s="46"/>
      <c r="C191" s="46"/>
      <c r="D191" s="46"/>
    </row>
    <row r="192" spans="1:7" x14ac:dyDescent="0.15">
      <c r="A192" s="46"/>
      <c r="B192" s="46"/>
      <c r="C192" s="46"/>
      <c r="D192" s="46"/>
    </row>
    <row r="193" spans="1:4" x14ac:dyDescent="0.15">
      <c r="A193" s="46"/>
      <c r="B193" s="46"/>
      <c r="C193" s="46"/>
      <c r="D193" s="46"/>
    </row>
    <row r="194" spans="1:4" x14ac:dyDescent="0.15">
      <c r="A194" s="46"/>
      <c r="B194" s="46"/>
      <c r="C194" s="46"/>
      <c r="D194" s="46"/>
    </row>
    <row r="195" spans="1:4" x14ac:dyDescent="0.15">
      <c r="A195" s="46"/>
      <c r="B195" s="46"/>
      <c r="C195" s="46"/>
      <c r="D195" s="46"/>
    </row>
    <row r="196" spans="1:4" x14ac:dyDescent="0.15">
      <c r="A196" s="46"/>
      <c r="B196" s="46"/>
      <c r="C196" s="46"/>
      <c r="D196" s="46"/>
    </row>
    <row r="197" spans="1:4" x14ac:dyDescent="0.15">
      <c r="A197" s="46"/>
      <c r="B197" s="46"/>
      <c r="C197" s="46"/>
      <c r="D197" s="46"/>
    </row>
    <row r="198" spans="1:4" x14ac:dyDescent="0.15">
      <c r="A198" s="46"/>
      <c r="B198" s="46"/>
      <c r="C198" s="46"/>
      <c r="D198" s="46"/>
    </row>
    <row r="199" spans="1:4" x14ac:dyDescent="0.15">
      <c r="A199" s="46"/>
      <c r="B199" s="46"/>
      <c r="C199" s="46"/>
      <c r="D199" s="46"/>
    </row>
    <row r="200" spans="1:4" x14ac:dyDescent="0.15">
      <c r="A200" s="46"/>
      <c r="B200" s="46"/>
      <c r="C200" s="46"/>
      <c r="D200" s="46"/>
    </row>
    <row r="201" spans="1:4" x14ac:dyDescent="0.15">
      <c r="A201" s="46"/>
      <c r="B201" s="46"/>
      <c r="C201" s="46"/>
      <c r="D201" s="46"/>
    </row>
    <row r="202" spans="1:4" x14ac:dyDescent="0.15">
      <c r="A202" s="46"/>
      <c r="B202" s="46"/>
      <c r="C202" s="46"/>
      <c r="D202" s="46"/>
    </row>
    <row r="203" spans="1:4" x14ac:dyDescent="0.15">
      <c r="A203" s="46"/>
      <c r="B203" s="46"/>
      <c r="C203" s="46"/>
      <c r="D203" s="46"/>
    </row>
    <row r="204" spans="1:4" x14ac:dyDescent="0.15">
      <c r="A204" s="46"/>
      <c r="B204" s="46"/>
      <c r="C204" s="46"/>
      <c r="D204" s="46"/>
    </row>
    <row r="205" spans="1:4" x14ac:dyDescent="0.15">
      <c r="A205" s="46"/>
      <c r="B205" s="46"/>
      <c r="C205" s="46"/>
      <c r="D205" s="46"/>
    </row>
    <row r="206" spans="1:4" x14ac:dyDescent="0.15">
      <c r="A206" s="46"/>
      <c r="B206" s="46"/>
      <c r="C206" s="46"/>
      <c r="D206" s="46"/>
    </row>
    <row r="207" spans="1:4" x14ac:dyDescent="0.15">
      <c r="A207" s="46"/>
      <c r="B207" s="46"/>
      <c r="C207" s="46"/>
      <c r="D207" s="46"/>
    </row>
    <row r="208" spans="1:4" x14ac:dyDescent="0.15">
      <c r="A208" s="46"/>
      <c r="B208" s="46"/>
      <c r="C208" s="46"/>
      <c r="D208" s="46"/>
    </row>
    <row r="209" spans="1:4" x14ac:dyDescent="0.15">
      <c r="A209" s="46"/>
      <c r="B209" s="46"/>
      <c r="C209" s="46"/>
      <c r="D209" s="46"/>
    </row>
  </sheetData>
  <autoFilter ref="A1:A316" xr:uid="{00000000-0001-0000-0000-000000000000}"/>
  <phoneticPr fontId="30" type="noConversion"/>
  <dataValidations count="2">
    <dataValidation type="list" allowBlank="1" showInputMessage="1" showErrorMessage="1" sqref="A1:A1048576" xr:uid="{A64D0B18-A608-49F1-BE6F-EF91102A901A}">
      <formula1>#REF!</formula1>
    </dataValidation>
    <dataValidation type="list" allowBlank="1" showInputMessage="1" showErrorMessage="1" sqref="B1:B1048576 F1:H1048576 D1:D1048576" xr:uid="{1DD00FD6-2F1E-4DE2-A3D2-11B9541B6946}">
      <formula1>#REF!</formula1>
    </dataValidation>
  </dataValidations>
  <hyperlinks>
    <hyperlink ref="B71" r:id="rId1" display="https://tenders.procurement.gov.ge/" xr:uid="{D2791868-CF35-49CF-B705-97C61A6E912B}"/>
    <hyperlink ref="B72" r:id="rId2" display="https://tenders.procurement.gov.ge/" xr:uid="{35FFAEC9-E959-4EFF-A190-A9872F2C6FBC}"/>
  </hyperlinks>
  <pageMargins left="0.25" right="0.25" top="0.75" bottom="0.75" header="0.3" footer="0.3"/>
  <pageSetup paperSize="9" scale="2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ადგილობრივი </vt:lpstr>
      <vt:lpstr>'ადგილობრივი '!asd</vt:lpstr>
      <vt:lpstr>'ადგილობრივი '!Print_Area</vt:lpstr>
      <vt:lpstr>'ადგილობრივი '!ასდ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2021-12-03T11:39:21Z</dcterms:modified>
</cp:coreProperties>
</file>