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filterPrivacy="1"/>
  <xr:revisionPtr revIDLastSave="0" documentId="13_ncr:1_{218FE37D-152C-AE4E-929A-83FEEC6F410C}" xr6:coauthVersionLast="47" xr6:coauthVersionMax="47" xr10:uidLastSave="{00000000-0000-0000-0000-000000000000}"/>
  <bookViews>
    <workbookView xWindow="0" yWindow="460" windowWidth="19420" windowHeight="15100" xr2:uid="{00000000-000D-0000-FFFF-FFFF00000000}"/>
  </bookViews>
  <sheets>
    <sheet name="2021 წელი" sheetId="3" r:id="rId1"/>
  </sheets>
  <definedNames>
    <definedName name="_xlnm._FilterDatabase" localSheetId="0" hidden="1">'2021 წელი'!$E$1:$E$222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2" i="3" l="1"/>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Q183" i="3"/>
  <c r="R183" i="3" s="1"/>
  <c r="Q182" i="3"/>
  <c r="R182" i="3" s="1"/>
  <c r="R181" i="3"/>
  <c r="R180" i="3"/>
  <c r="R179" i="3"/>
  <c r="R178" i="3"/>
  <c r="R177" i="3"/>
  <c r="R176" i="3"/>
  <c r="Q175" i="3"/>
  <c r="R175" i="3" s="1"/>
  <c r="R174" i="3"/>
  <c r="Q173" i="3"/>
  <c r="R173" i="3" s="1"/>
  <c r="Q172" i="3"/>
  <c r="R172" i="3" s="1"/>
  <c r="R171" i="3"/>
  <c r="R170" i="3"/>
  <c r="R169" i="3"/>
  <c r="R168" i="3"/>
  <c r="R167" i="3"/>
  <c r="Q166" i="3"/>
  <c r="R166" i="3" s="1"/>
  <c r="R165" i="3"/>
  <c r="R164" i="3"/>
  <c r="R163" i="3"/>
  <c r="R162" i="3"/>
  <c r="R161" i="3"/>
  <c r="R160" i="3"/>
  <c r="Q159" i="3"/>
  <c r="R159" i="3" s="1"/>
  <c r="R158" i="3"/>
  <c r="R157" i="3"/>
  <c r="R156" i="3"/>
  <c r="R155" i="3"/>
  <c r="R154" i="3"/>
  <c r="R153" i="3"/>
  <c r="Q152" i="3"/>
  <c r="R152" i="3" s="1"/>
  <c r="Q151" i="3"/>
  <c r="R151" i="3" s="1"/>
  <c r="R150" i="3"/>
  <c r="R149" i="3"/>
  <c r="R148" i="3"/>
  <c r="R147" i="3"/>
  <c r="R146" i="3"/>
  <c r="Q145" i="3"/>
  <c r="R145" i="3" s="1"/>
  <c r="Q144" i="3"/>
  <c r="R144" i="3" s="1"/>
  <c r="Q143" i="3"/>
  <c r="R143" i="3" s="1"/>
  <c r="R142" i="3"/>
  <c r="R141" i="3"/>
  <c r="Q140" i="3"/>
  <c r="R140" i="3" s="1"/>
  <c r="R139" i="3"/>
  <c r="R138" i="3"/>
  <c r="R137" i="3"/>
  <c r="R136" i="3"/>
  <c r="R135" i="3"/>
  <c r="Q134" i="3"/>
  <c r="R134" i="3" s="1"/>
  <c r="R133" i="3"/>
  <c r="Q132" i="3"/>
  <c r="R132" i="3" s="1"/>
  <c r="R131" i="3"/>
  <c r="Q130" i="3"/>
  <c r="R130" i="3" s="1"/>
  <c r="Q129" i="3"/>
  <c r="R129" i="3" s="1"/>
  <c r="Q128" i="3"/>
  <c r="R128" i="3" s="1"/>
  <c r="Q127" i="3"/>
  <c r="R127" i="3" s="1"/>
  <c r="R126" i="3"/>
  <c r="R125" i="3"/>
  <c r="Q124" i="3"/>
  <c r="R124" i="3" s="1"/>
  <c r="R123" i="3"/>
  <c r="R122" i="3"/>
  <c r="R121" i="3"/>
  <c r="R120" i="3"/>
  <c r="R119" i="3"/>
  <c r="Q118" i="3"/>
  <c r="R118" i="3" s="1"/>
  <c r="R117" i="3"/>
  <c r="R116" i="3"/>
  <c r="R115" i="3"/>
  <c r="R114" i="3"/>
  <c r="R113" i="3"/>
  <c r="R112" i="3"/>
  <c r="R111" i="3"/>
  <c r="R110" i="3"/>
  <c r="Q109" i="3"/>
  <c r="R109" i="3" s="1"/>
  <c r="R108" i="3"/>
  <c r="R107" i="3"/>
  <c r="Q106" i="3"/>
  <c r="R106" i="3" s="1"/>
  <c r="Q105" i="3"/>
  <c r="R105" i="3" s="1"/>
  <c r="R104" i="3"/>
  <c r="Q103" i="3"/>
  <c r="R103" i="3" s="1"/>
  <c r="R102" i="3"/>
  <c r="Q101" i="3"/>
  <c r="R101" i="3" s="1"/>
  <c r="Q100" i="3"/>
  <c r="R100" i="3" s="1"/>
  <c r="Q99" i="3"/>
  <c r="R99" i="3" s="1"/>
  <c r="Q98" i="3"/>
  <c r="R98" i="3" s="1"/>
  <c r="R97" i="3"/>
  <c r="Q96" i="3"/>
  <c r="R96" i="3" s="1"/>
  <c r="R95" i="3"/>
  <c r="R94" i="3"/>
  <c r="R93" i="3"/>
  <c r="R92" i="3"/>
  <c r="Q91" i="3"/>
  <c r="R91" i="3" s="1"/>
  <c r="Q90" i="3"/>
  <c r="R90" i="3" s="1"/>
  <c r="Q89" i="3"/>
  <c r="R89" i="3" s="1"/>
  <c r="Q88" i="3"/>
  <c r="R88" i="3" s="1"/>
  <c r="R87" i="3"/>
  <c r="R86" i="3"/>
  <c r="R85" i="3"/>
  <c r="R84" i="3"/>
  <c r="R83" i="3"/>
  <c r="Q82" i="3"/>
  <c r="R82" i="3" s="1"/>
  <c r="Q81" i="3"/>
  <c r="R81" i="3" s="1"/>
  <c r="R80" i="3"/>
  <c r="R79" i="3"/>
  <c r="R78" i="3"/>
  <c r="Q77" i="3"/>
  <c r="R77" i="3" s="1"/>
  <c r="R76" i="3"/>
  <c r="R75" i="3"/>
  <c r="Q74" i="3"/>
  <c r="R74" i="3" s="1"/>
  <c r="R73" i="3"/>
  <c r="Q72" i="3"/>
  <c r="R72" i="3" s="1"/>
  <c r="R71" i="3"/>
  <c r="R70" i="3"/>
  <c r="R69" i="3"/>
  <c r="R68" i="3"/>
  <c r="R67" i="3"/>
  <c r="Q66" i="3"/>
  <c r="R66" i="3" s="1"/>
  <c r="R65" i="3"/>
  <c r="R64" i="3"/>
  <c r="R63" i="3"/>
  <c r="R62" i="3"/>
  <c r="R61" i="3"/>
  <c r="R60" i="3"/>
  <c r="R59" i="3"/>
  <c r="R58" i="3"/>
  <c r="R57" i="3"/>
  <c r="R56" i="3"/>
  <c r="Q55" i="3"/>
  <c r="R55" i="3" s="1"/>
  <c r="Q54" i="3"/>
  <c r="R54" i="3" s="1"/>
  <c r="Q53" i="3"/>
  <c r="R53" i="3" s="1"/>
  <c r="Q52" i="3"/>
  <c r="R52" i="3" s="1"/>
  <c r="R51" i="3"/>
  <c r="R50" i="3"/>
  <c r="Q49" i="3"/>
  <c r="R49" i="3" s="1"/>
  <c r="Q48" i="3"/>
  <c r="R48" i="3" s="1"/>
  <c r="R47" i="3"/>
  <c r="R46" i="3"/>
  <c r="Q45" i="3"/>
  <c r="R45" i="3" s="1"/>
  <c r="Q44" i="3"/>
  <c r="R44" i="3" s="1"/>
  <c r="Q43" i="3"/>
  <c r="R43" i="3" s="1"/>
  <c r="R42" i="3"/>
  <c r="R41" i="3"/>
  <c r="R40" i="3"/>
  <c r="Q39" i="3"/>
  <c r="R39" i="3" s="1"/>
  <c r="Q38" i="3"/>
  <c r="R38" i="3" s="1"/>
  <c r="R37" i="3"/>
  <c r="Q36" i="3"/>
  <c r="R36" i="3" s="1"/>
  <c r="R35" i="3"/>
  <c r="Q34" i="3"/>
  <c r="R34" i="3" s="1"/>
  <c r="Q33" i="3"/>
  <c r="R33" i="3" s="1"/>
  <c r="R32" i="3"/>
  <c r="Q31" i="3"/>
  <c r="R31" i="3" s="1"/>
  <c r="Q30" i="3"/>
  <c r="R30" i="3" s="1"/>
  <c r="R29" i="3"/>
  <c r="Q28" i="3"/>
  <c r="R28" i="3" s="1"/>
  <c r="Q27" i="3"/>
  <c r="R27" i="3" s="1"/>
  <c r="Q26" i="3"/>
  <c r="R26" i="3" s="1"/>
  <c r="Q25" i="3"/>
  <c r="R25" i="3" s="1"/>
  <c r="Q24" i="3"/>
  <c r="R24" i="3" s="1"/>
  <c r="Q23" i="3"/>
  <c r="R23" i="3" s="1"/>
  <c r="Q22" i="3"/>
  <c r="R22" i="3" s="1"/>
  <c r="Q21" i="3"/>
  <c r="R21" i="3" s="1"/>
  <c r="Q20" i="3"/>
  <c r="R20" i="3" s="1"/>
  <c r="R19" i="3"/>
  <c r="R18" i="3"/>
  <c r="R17" i="3"/>
  <c r="R16" i="3"/>
  <c r="R15" i="3"/>
  <c r="R14" i="3"/>
  <c r="R13" i="3"/>
  <c r="Q12" i="3"/>
  <c r="R12" i="3" s="1"/>
  <c r="Q11" i="3"/>
  <c r="R11" i="3" s="1"/>
  <c r="Q10" i="3"/>
  <c r="R10" i="3" s="1"/>
  <c r="Q9" i="3"/>
  <c r="R9" i="3" s="1"/>
  <c r="Q8" i="3"/>
  <c r="R8" i="3" s="1"/>
  <c r="Q7" i="3"/>
  <c r="R7" i="3" s="1"/>
  <c r="Q6" i="3"/>
  <c r="R6" i="3" s="1"/>
  <c r="Q5" i="3"/>
  <c r="R5" i="3" s="1"/>
  <c r="Q4" i="3"/>
  <c r="R4" i="3" s="1"/>
  <c r="Q3" i="3"/>
  <c r="R3" i="3" s="1"/>
</calcChain>
</file>

<file path=xl/sharedStrings.xml><?xml version="1.0" encoding="utf-8"?>
<sst xmlns="http://schemas.openxmlformats.org/spreadsheetml/2006/main" count="1685" uniqueCount="688">
  <si>
    <t>ორგანიზაციის დასახელება</t>
  </si>
  <si>
    <t>შესყიდვის კატეგორია</t>
  </si>
  <si>
    <t>ხელშეკრულების შინაარსი</t>
  </si>
  <si>
    <t>ხელშეკრულების თანხა</t>
  </si>
  <si>
    <t>ხელშეკრულების დაწყება</t>
  </si>
  <si>
    <t>სამუშაოების დასრულების თარიღი</t>
  </si>
  <si>
    <t>ხელშეკრულების დამთავრება</t>
  </si>
  <si>
    <t>საინდეფიკაციო ნომერი</t>
  </si>
  <si>
    <t>შენიშვნა</t>
  </si>
  <si>
    <t>CPV კოდი</t>
  </si>
  <si>
    <t>სტატუსი</t>
  </si>
  <si>
    <t>№</t>
  </si>
  <si>
    <t xml:space="preserve">დაფინანსება </t>
  </si>
  <si>
    <t>გადარიცხული თანხა</t>
  </si>
  <si>
    <t>ნაშთი</t>
  </si>
  <si>
    <t>ე-ტ</t>
  </si>
  <si>
    <t>პროგრამულობა</t>
  </si>
  <si>
    <t>კ-ტ</t>
  </si>
  <si>
    <t>249 - 200 312 - 300 313 - 350     315 - 700 316 - 200  324 -  200 444 -  250 445 - 800</t>
  </si>
  <si>
    <t>249 - 100 312 - 150 313 - 200  315 - 550  316 - 200  324 -  150 444 -  100  445 - 550</t>
  </si>
  <si>
    <t xml:space="preserve">ხელის სადეზინფექციო საშუალების შესყიდვა </t>
  </si>
  <si>
    <t>სატრანსპორტო საშუალებების ძრავის ზეთებისა და ზეთის ფილტრების  შესყიდვა თანმდევი მომსახურებით</t>
  </si>
  <si>
    <r>
      <t xml:space="preserve">092- 364,55   </t>
    </r>
    <r>
      <rPr>
        <sz val="9"/>
        <color theme="1"/>
        <rFont val="Sylfaen"/>
        <family val="1"/>
      </rPr>
      <t xml:space="preserve"> </t>
    </r>
    <r>
      <rPr>
        <sz val="10"/>
        <color theme="1"/>
        <rFont val="Sylfaen"/>
        <family val="1"/>
      </rPr>
      <t xml:space="preserve">   429 - 1356</t>
    </r>
  </si>
  <si>
    <t xml:space="preserve">ახალციხის მუნიციპალიტეტში მდებარე ბაღების 0.4 კვ ქსელზე (სამფაზა) დაერთებისათვის კაბელის შეძენის   უზრუნველყოფაზე, </t>
  </si>
  <si>
    <t xml:space="preserve">ახალციხის მუნიციპალიტეტის სახელმწიფო შესყიდვის შესახებ ხელშეკრულებების რეესტრი 2021 წელი </t>
  </si>
  <si>
    <t xml:space="preserve">   ახალციხის მუნიციპალიტეტის ფარგლებში, სკოლის მოსწავლეების სატრანსპორტო მომსახურების შესყიდვის უზრუნველყოფაზე,</t>
  </si>
  <si>
    <t xml:space="preserve">სატრანსპორტო მომსახურების სახელმწიფო შესყიდვა, </t>
  </si>
  <si>
    <t>შესრულებულია</t>
  </si>
  <si>
    <t>ახალციხის მუნიციპალიტეტის ერთჯერადი ჭიქების შეძენის უზრუნველყოფაზე,</t>
  </si>
  <si>
    <t>სამედიცინო სახარჯი მასალების, კერძოდ ნიღბების  შეძენა</t>
  </si>
  <si>
    <t xml:space="preserve">ახალციხის მუნიციპალიტეტის თვითმმართველი ერთეულის შესახებ ინფორმაციისა და ანონსების გავრცელების  უზრუნველყოფაზე, </t>
  </si>
  <si>
    <t xml:space="preserve">   ახალციხის მუნიციპალიტეტის გასული წლის დოკუმენტაციის დაარქივებისათვის დოკუმენტაციის შეკერვის მომსახურების შეძენის უზრუნველყოფაზე, </t>
  </si>
  <si>
    <t xml:space="preserve">,,ქალაქ ახალციხეში, რუსთაველის ქუჩაზე №124-ში შენობის (სპორტული კომპლექსი) რეაბილიტაცია-რეკონსტრუქციის სამუშაოების უზრუნველყოფა“  </t>
  </si>
  <si>
    <t xml:space="preserve">,,ქალაქ ახალციხეში, რუსთაველის ქუჩა №124-ში არსებული ორსართულიანი შენობის (ახალგაზრდული ცენტრი) სარეაბილიტაციო სამუშაოების უზრუნველყოფა“ </t>
  </si>
  <si>
    <t xml:space="preserve">ახალციხის მუნიციპალიტეტის (ეკონომიკის, სივრცითი მოწყობისა და ინფრასტრუქტურის და საფინანსო-საბიუჯეტო სამსახურების) გასული წლის დოკუმენტაციის დაარქივებისათვის დოკუმენტაციის შეკერვის მომსახურების შეძენის უზრუნველყოფაზე, </t>
  </si>
  <si>
    <t>03001001009</t>
  </si>
  <si>
    <t>031</t>
  </si>
  <si>
    <t>„ახალციხის მუნიციპალიტეტის მიერ გასამართი ღონისძიებებისათვის ფერადი სიგელების ბეჭდვის მომსახურების შეძენის უზრუნველყოფა“,</t>
  </si>
  <si>
    <t>რეგ. ფონდი</t>
  </si>
  <si>
    <t>გ-შ</t>
  </si>
  <si>
    <t xml:space="preserve">ახალციხის მუნიციპალიტეტის მერიის, განათლების, კულტურისა და სპორტის სამსახურის მიერ  2021 წლის 02 მარტს დაგეგმილი ღონისძიებისათვის „არქიტექტორულ-მხატვრული კომპოზიციის კონკურსის ფარგლებში გამოფენის მოწყობის ორგანიზება“ კვებით მომსახურების შეძენის უზრუნველყოფა,  </t>
  </si>
  <si>
    <t xml:space="preserve">„ახალციხის მუნიციპალიტეტის ადმინისტრაციული შენობებისათვის სასმელი წყლის შეძენის უზრუნველყოფა“-ზე </t>
  </si>
  <si>
    <t>A4 ფორმატის საბეჭდი ქაღალდის შეძენა</t>
  </si>
  <si>
    <t>223352930 </t>
  </si>
  <si>
    <t xml:space="preserve">   ახალციხის მუნიციპალიტეტის მერიის ბალანსზე რიცხულ გარე გამოყენების LED მონიტორისთვის ქსელის კაბელის  შეძენის უზრუნველყოფაზე, </t>
  </si>
  <si>
    <t xml:space="preserve">,,ქალაქ ახალციხეში ხელოვნური ტბის მიმდებარედ ტურისტული ინფრასტრუქტურის, მისასვლელი გზის და პარკინგის მოწყობის სამუშაოების უზრუნველყოფა“  </t>
  </si>
  <si>
    <t>184 - 150    196 - 49,40</t>
  </si>
  <si>
    <t>ახალციხის მუნიციპალიტეტის მერიის, განათლების, კულტურისა და სპორტის სამსახურის მიერ დაგეგმილ ღონისძიებისათვის სურათის ჩარჩოების შეძენის უზრუნველყოფაზე</t>
  </si>
  <si>
    <t>ახალციხის მუნიციპალიტეტის ქუჩებისა და დასასვენებელი პარკების გამწვანებისათვის ხის ნერგების შეძენის უზრუნველყოფაზე</t>
  </si>
  <si>
    <t>25001004250 </t>
  </si>
  <si>
    <t xml:space="preserve">ახალციხის მუნიციპალიტეტის მერიის, განათლების, კულტურისა და სპორტის სამსახურის მიერ დაგეგმილ ღონისძიებისათვის ფსიქოლოგიური მომსახურების ცენტრის „მწვანე სახლის“ ბენეფიციარების მონახულებისათვის სათამაშოების შეძენის უზრუნველყოფაზე, </t>
  </si>
  <si>
    <t>2021 წელს განსახორციელებელი, შენობა ნაგებობების მშენებლობის, რეაბილიტაციის, რეკონსტრუქციის სამუშაოებისათვის ასევე, სხვადასხვა სახის ინფრასტრუქტურის სამშენებლო და სარეაბილიტაციო სამუშაოებისათვის საჭირო საპროექტო-სახარჯთაღრიცხვო დოკუმენტაციის შედგენის მომსახურების უზრუნველყოფა“.</t>
  </si>
  <si>
    <t>034</t>
  </si>
  <si>
    <t>მცირე ტვირთამწეობის ავტომანქანის საბურავების(QV331VQ) შეძენა</t>
  </si>
  <si>
    <t xml:space="preserve">     ახალციხის მუნიციპალიტეტის მერიის განათლების, კულტურისა და სპორტის სამსახურის მიერ 2021 წლის აპრილის თვეში „9 აპრილს დაღუპულთა გახსენების“ დღისადმი მიძღვნილი ღონისძიებისათვის  ყვავილების შეძენის  უზრუნველყოფაზე,</t>
  </si>
  <si>
    <t xml:space="preserve"> 2021 წლის 09 აპრილს, ახალციხის მუნიციპალიტეტში საქველმოქმედო აქციით (0 დან 17 წლამდე ასაკის ბავშვთა უფასო გამოკვლევების მიზნით) ჩამობრძანებული ინგოროყვას კლინიკის ექიმების კვებით მომსახურების შეძენის უზრუნველყოფა,  </t>
  </si>
  <si>
    <t xml:space="preserve">2021 წლის 09 აპრილს, ახალციხის მუნიციპალიტეტში საქველმოქმედო აქციით (0 დან 17 წლამდე ასაკის ბავშვთა უფასო გამოკვლევების მიზნით) ჩამობრძანებული ინგოროყვას კლინიკის ექიმებისათვის ტრანსპორტირების მომსახურების შეძენის უზრუნველყოფა,  </t>
  </si>
  <si>
    <t xml:space="preserve"> 2021 წლის 09 აპრილს, ახალციხის მუნიციპალიტეტში საქველმოქმედო აქციით (0 დან 17 წლამდე ასაკის ბავშვთა უფასო გამოკვლევების მიზნით) ჩამობრძანებული ინგოროყვას კლინიკის ექიმების სადილით მომსახურების შეძენის უზრუნველყოფა,</t>
  </si>
  <si>
    <t>მცირე ტვირთამწეობის ავტომანქანის (TOYOTA PRADO სახ: N QV-747-VQ ) საბურავების შეძენა</t>
  </si>
  <si>
    <t>2021 წლის 13 და 14 აპრილს ახალციხის მუნიციპალიტეტში სტუმრად მყოფი მოძრაობის თეატრის დასისათვის სასტუმროს  მომსახურების შეძენის უზრუნველყოფა</t>
  </si>
  <si>
    <t>2021 წლის აპრილის თვეში, ახალციხის მუნიციპალიტეტის ადმინისტრაციულ შენობაში საქმიანი ვიზიტით მობრძანებული სტუმრების მიღება-გამასპინძლებისათვის ყავის, ჩაისა და შაქრის შეძენის უზრუნველყოფა</t>
  </si>
  <si>
    <t xml:space="preserve">    ახალციხის მუნიციპალიტეტის მერიის, განათლების, კულტურისა და სპორტის სამსახურის მიერ დაგეგმილი სპორტული ღონისძიებებისათვის სასწორების შეძენის უზრუნველყოფა</t>
  </si>
  <si>
    <t>28,04,2021 ცვლილება</t>
  </si>
  <si>
    <t>ახალციხის მუნიციპალიტეტში გასამართ შეხვედრებისათვის, მინერალური წყლის შეძენის უზრუნველყოფა</t>
  </si>
  <si>
    <t>ახალციხის მუნიციპალიტეტის მერიის განათლების, კულტურისა და სპორტის სამსახურის მიერ 2021 წლის 09 მაისს გასამართი ღონისძიებისათვის, „ფაშიზმზე გამარჯვების დღის აღნიშვნა“, საჩუქრების შეძენის უზრუნველყოფა</t>
  </si>
  <si>
    <t xml:space="preserve">    ახალციხის მუნიციპალიტეტის მერიის, განათლების, კულტურისა და სპორტის სამსახურის მიერ დაგეგმილ ღონისძიებისათვის „შეხვედრა მე-7 საჯარო სკოლის მოსწავლეებთან“ სახატავი საშუალებების შეძენის უზრუნველყოფა</t>
  </si>
  <si>
    <t>ახალციხის მუნიციპალიტეტის 2021 წლის ბიუჯეტიდან სოციალური დახმარების გაცემის წესი“-ს შესაბამისად სასურსათო პაკეტებისათვის ბურღულეულის (ბრინჯის) შეძენის უზრუნველყოფა</t>
  </si>
  <si>
    <t>032</t>
  </si>
  <si>
    <t>ახალციხის მუნიციპალიტეტის მერიისათვის  სააღდგომო მისალოცი ბარათების  შეძენის უზრუნველყოფა</t>
  </si>
  <si>
    <t>ახალციხის მუნიციპალიტეტის 2021 წლის ბიუჯეტიდან სოციალური დახმარების გაცემის წესი“-ს შესაბამისად სასურსათო პაკეტებისათვის მცენარეული ზეთის შეძენის უზრუნველყოფა</t>
  </si>
  <si>
    <t>ახალციხის მუნიციპალიტეტის 2021 წლის ბიუჯეტიდან სოციალური დახმარების გაცემის წესი“-ს შესაბამისად სასურსათო პაკეტებისათვის შაქრის, მაკარონისა და სააღდგომო ნამცხვრის შეძენის უზრუნველყოფა</t>
  </si>
  <si>
    <t>ახალციხის მუნიციპალიტეტის 2021 წლის ბიუჯეტიდან სოციალური დახმარების გაცემის წესი“-ს შესაბამისად სასურსათო პაკეტებისათვის ხორბლის ფქვილის (არანაკლებ პირველი ხარისხის) შეძენის უზრუნველყოფა</t>
  </si>
  <si>
    <t>ახალციხის მუნიციპალიტეტის მერიის განათლების, კულტურისა და სპორტის სამსახურის გეგმით გათვალისწინებული საინფორმაციო ბროშურების „გენდერული თანასწორობა“ ბეჭდვით მომსახურების შეძენის უზრუნველყოფა,</t>
  </si>
  <si>
    <t xml:space="preserve">„2021 წლის განმავლობაში ახალციხის მუნიციპალიტეტში განსახორციელებელი 50 000 ლარზე მეტი ღირებულების ინფრასტრუქტურული ობიექტების (შენობების, ნაგებობების, ხიდების, ჰიდროტექნიკური ნაგებობების, საავტომობილო გზებისა და სხვა ხაზობრივი ნაგებობების, სხვადასხვა სახის ინფრასტრუქტურული ობიექტები) სამშენებლო, სარემონტო, სამონტაჟო, სადემონტაჟო და სარეკონსტრუქციო სამუშაოებზე საზედამხედველო მომსახურების გაწევა, ასევე, 2021 წელში დაწყებული და მრავალწლიანი სამშენებლო, სარემონტო, სამონტაჟო, სადემონტაჟო სამუშაოების საზედამხედველო მომსახურება სამუშაოების დასრულებამდე“ </t>
  </si>
  <si>
    <t>საქართველოს გარემოს დაცვისა და სოფლის მეურნეობის სამინისტროს სსიპ ეროვნული სატყეო სააგენტო</t>
  </si>
  <si>
    <t>23,03,2021 ცვლილება</t>
  </si>
  <si>
    <t xml:space="preserve">2021 წლის 29 აპრილს, ახალციხის მუნიციპალიტეტში ჩამობრძანებული სტუმრების მიღება-გამასპინძლებისათვის კვებით მომსახურების შეძენის უზრუნველყოფა, </t>
  </si>
  <si>
    <t>03001020748 </t>
  </si>
  <si>
    <t>03001020748</t>
  </si>
  <si>
    <t>05001001433</t>
  </si>
  <si>
    <t xml:space="preserve">2021 წლის 14 მაისს, ახალციხის მუნიციპალიტეტში ახალი სახელმწიფო პროგრამის „განახლებული რეგიონი“-ს ფარგლებში ჩამობრძანებული სტუმრების მიღება-გამასპინძლებისათვის კვებით მომსახურების შეძენის უზრუნველყოფა, </t>
  </si>
  <si>
    <t xml:space="preserve">გამარტივებული შესყიდვა </t>
  </si>
  <si>
    <t>ახალციხის მუნიციპალიტეტის ადმინისტრაციულ ერთეულებში (თისელი, აწყური, პატარა პამაჯი) განსახორციელებელი სამუშაოებისათვის საპროექტო-სახარჯთაღრიცხვო დოკუმენტაციის შედგენის უზრუნველყოფა</t>
  </si>
  <si>
    <t xml:space="preserve">   ახალციხის მუნიციპალიტეტის ბალანსზე რიცხული ავტომობილის RENAULT DUSTER სახ: № MW-819-MM ახლო განათების ელექტრონათურისა და მასთან დაკავშირებული მომსახურების შეძენის უზრუნველყოფაზე, </t>
  </si>
  <si>
    <t>სამედიცინო სახარჯი მასალების, კერძოდ ნიღბების შეძენა</t>
  </si>
  <si>
    <t xml:space="preserve">,,ახალციხის მუნიციპალიტეტის სოფელ სხვილისის სარწყავი წყლის სისტემის და სატუმბი სადგურის (ე.წ ფარეხას) სარეაბილიტაციო სამუშაოების უზრუნველყოფა“  </t>
  </si>
  <si>
    <t>02.06..2021</t>
  </si>
  <si>
    <t>201946822 </t>
  </si>
  <si>
    <t>,,სოფლის პროგრამის მხარდაჭერის ფარგლებში ახალციხის მუნიციპალიტეტის სოფელ საყუნეთში სასმელი წყლის შიდა ქსელის სარეაბილიტაციო სამუშაოების უზრუნველყოფა“</t>
  </si>
  <si>
    <t>სოფლის პროგრამა</t>
  </si>
  <si>
    <t>მაღალმთიანი განვითარების ფონდი</t>
  </si>
  <si>
    <t>03.06..2022</t>
  </si>
  <si>
    <t xml:space="preserve">ახალციხის მუნიციპალიტეტის ადმინისტრაციულ ერთეულებში (ტყემლანა) განსახორციელებელი სამუშაოებისათვის საპროექტო-სახარჯთაღრიცხვო დოკუმენტაციის შედგენის უზრუნველყოფა </t>
  </si>
  <si>
    <t xml:space="preserve">    ახალციხის მუნიციპალიტეტის მერიის, განათლების, კულტურისა და სპორტის სამსახურის მიერ დაგეგმილ ღონისძიებისათვის „დაუნის სინდრომის საერთაშორისო დღე“ სახატავი საშუალებების შეძენის უზრუნველყოფაზე, </t>
  </si>
  <si>
    <r>
      <t>ახალციხის მუნიციპალიტეტისათვის პორტაბელური კომპიუტერის (ლეპტოპი) შეძენის უზრუნველყოფა</t>
    </r>
    <r>
      <rPr>
        <b/>
        <sz val="11"/>
        <color theme="1"/>
        <rFont val="Calibri"/>
        <family val="1"/>
        <scheme val="minor"/>
      </rPr>
      <t xml:space="preserve"> </t>
    </r>
  </si>
  <si>
    <r>
      <t>ერთეული სატრანსპორტო საშუალების (Renault Duster MW-819-MM</t>
    </r>
    <r>
      <rPr>
        <sz val="10"/>
        <color theme="1"/>
        <rFont val="Calibri"/>
        <family val="1"/>
        <scheme val="minor"/>
      </rPr>
      <t xml:space="preserve">) ტექნიკური მომსახურება </t>
    </r>
  </si>
  <si>
    <r>
      <t>4 (ოთხი) ერთეული სატრანსპორტო საშუალების (</t>
    </r>
    <r>
      <rPr>
        <sz val="11"/>
        <color theme="1"/>
        <rFont val="Calibri"/>
        <family val="1"/>
        <scheme val="minor"/>
      </rPr>
      <t>RENAULT SANDERO CC-744-DD, GG–745-DD, PP-930-FF, PP-931-FF</t>
    </r>
    <r>
      <rPr>
        <sz val="10"/>
        <color theme="1"/>
        <rFont val="Calibri"/>
        <family val="1"/>
        <scheme val="minor"/>
      </rPr>
      <t xml:space="preserve">) ტექნიკური მომსახურება </t>
    </r>
  </si>
  <si>
    <r>
      <t>2 (ორი) ერთეული სატრანსპორტო საშუალების (</t>
    </r>
    <r>
      <rPr>
        <b/>
        <sz val="10"/>
        <color theme="1"/>
        <rFont val="Calibri"/>
        <family val="1"/>
        <scheme val="minor"/>
      </rPr>
      <t xml:space="preserve">Ford Ranger </t>
    </r>
    <r>
      <rPr>
        <b/>
        <sz val="11"/>
        <color theme="1"/>
        <rFont val="Calibri"/>
        <family val="1"/>
        <scheme val="minor"/>
      </rPr>
      <t>CC-746 -DD; CC-748-DD</t>
    </r>
    <r>
      <rPr>
        <b/>
        <sz val="10"/>
        <color theme="1"/>
        <rFont val="Calibri"/>
        <family val="1"/>
        <scheme val="minor"/>
      </rPr>
      <t>)</t>
    </r>
    <r>
      <rPr>
        <sz val="10"/>
        <color theme="1"/>
        <rFont val="Calibri"/>
        <family val="1"/>
        <scheme val="minor"/>
      </rPr>
      <t xml:space="preserve"> ტექნიკური მომსახურება</t>
    </r>
  </si>
  <si>
    <r>
      <t xml:space="preserve">ახალციხის მუნიციპალიტეტის თვითმმართველი ერთეულისათვის სამეურნეო ნივთების შეძენის უზრუნველყოფა,  </t>
    </r>
    <r>
      <rPr>
        <b/>
        <sz val="10"/>
        <color rgb="FFFF0000"/>
        <rFont val="Calibri"/>
        <family val="1"/>
        <scheme val="minor"/>
      </rPr>
      <t xml:space="preserve"> (მერია)</t>
    </r>
  </si>
  <si>
    <r>
      <t xml:space="preserve">ახალციხის მუნიციპალიტეტის თვითმმართველი ერთეულისათვის სამეურნეო ნივთების შეძენის უზრუნველყოფა,  </t>
    </r>
    <r>
      <rPr>
        <b/>
        <sz val="10"/>
        <color rgb="FFFF0000"/>
        <rFont val="Calibri"/>
        <family val="1"/>
        <scheme val="minor"/>
      </rPr>
      <t xml:space="preserve"> (საკრებულო)</t>
    </r>
  </si>
  <si>
    <r>
      <t xml:space="preserve">ახალციხის მუნიციპალიტეტისათვის ინტერნეტ კავშირით უზრუნველმყოფი მომსახურებას </t>
    </r>
    <r>
      <rPr>
        <b/>
        <sz val="9"/>
        <color rgb="FF000000"/>
        <rFont val="Calibri"/>
        <family val="1"/>
        <scheme val="minor"/>
      </rPr>
      <t xml:space="preserve">2021 წლის საბიუჯეტო ასიგნებებით: 8 233.17 ლარი.  საბიუჯეტო ასიგნებებით: 8 981.64 ლარი. 
2023 წლის საბიუჯეტო ასიგნებებით: 8 981.64  ლარი. </t>
    </r>
  </si>
  <si>
    <r>
      <t xml:space="preserve">ფარმაცევტული პროდუქტების </t>
    </r>
    <r>
      <rPr>
        <sz val="10"/>
        <color rgb="FF000000"/>
        <rFont val="Calibri"/>
        <family val="1"/>
        <scheme val="minor"/>
      </rPr>
      <t xml:space="preserve">   - ანტისეპტიკები და დეზინფექტანტები </t>
    </r>
  </si>
  <si>
    <r>
      <t xml:space="preserve">    ახალციხის მუნიციპალიტეტის ადმინისტრაციულ ერთეულებში </t>
    </r>
    <r>
      <rPr>
        <sz val="10"/>
        <color theme="1"/>
        <rFont val="Calibri"/>
        <family val="1"/>
        <scheme val="minor"/>
      </rPr>
      <t xml:space="preserve">ინტერნეტ-მომსახურების შეძენის </t>
    </r>
    <r>
      <rPr>
        <sz val="10"/>
        <color rgb="FF000000"/>
        <rFont val="Calibri"/>
        <family val="1"/>
        <scheme val="minor"/>
      </rPr>
      <t xml:space="preserve">უზრუნველყოფაზე, </t>
    </r>
  </si>
  <si>
    <r>
      <t xml:space="preserve">A4 ფორმატის „B“ ტიპის მრავალფუნქციური შავ-თეთრი ლაზერული პრინტერისათვის განკუთვნილი </t>
    </r>
    <r>
      <rPr>
        <b/>
        <sz val="11"/>
        <color theme="1"/>
        <rFont val="Calibri"/>
        <family val="1"/>
        <scheme val="minor"/>
      </rPr>
      <t>17 (ჩვიდმეტი) ცალი ტონერიანი კარტრიჯი</t>
    </r>
  </si>
  <si>
    <r>
      <t>„</t>
    </r>
    <r>
      <rPr>
        <b/>
        <sz val="10"/>
        <color theme="1"/>
        <rFont val="Calibri"/>
        <family val="1"/>
        <scheme val="minor"/>
      </rPr>
      <t xml:space="preserve">ქალაქ ახალციხეში, რუსთაველის ქუჩის №124-ში არსებული სამ სართულიანი შენობის რეაბილიტაციისათვის საჭირო საპროექტო-სახარჯთაღრიცხვო დოკუმენტაციის შედგენის მომსახურების შეძენის უზრუნველყოფა“-ზე </t>
    </r>
  </si>
  <si>
    <r>
      <t xml:space="preserve">2021 წლის 05 თებერვალს </t>
    </r>
    <r>
      <rPr>
        <b/>
        <sz val="10"/>
        <color theme="1"/>
        <rFont val="Calibri"/>
        <family val="1"/>
        <scheme val="minor"/>
      </rPr>
      <t xml:space="preserve">ახალციხის მუნიციპალიტეტის ადმინისტრაციულ შენობაში საქმიანი ვიზიტით მობრძანებული სტუმრების იაპონიის საელჩოს წარმომადგენლების  მიღება-გამასპინძლებისათვის ყავისა და შაქრის </t>
    </r>
    <r>
      <rPr>
        <b/>
        <sz val="10"/>
        <color rgb="FF000000"/>
        <rFont val="Calibri"/>
        <family val="1"/>
        <scheme val="minor"/>
      </rPr>
      <t xml:space="preserve">შეძენის უზრუნველყოფაზე, </t>
    </r>
  </si>
  <si>
    <r>
      <t xml:space="preserve">2021 წლის 05 თებერვალს </t>
    </r>
    <r>
      <rPr>
        <b/>
        <sz val="10"/>
        <color theme="1"/>
        <rFont val="Calibri"/>
        <family val="1"/>
        <scheme val="minor"/>
      </rPr>
      <t xml:space="preserve">ახალციხის მუნიციპალიტეტის ადმინისტრაციულ შენობაში საქმიანი ვიზიტით მობრძანებული სტუმრების იაპონიის საელჩოს წარმომადგენლების  მიღება-გამასპინძლებისათვის ტკბილეულის </t>
    </r>
    <r>
      <rPr>
        <b/>
        <sz val="10"/>
        <color rgb="FF000000"/>
        <rFont val="Calibri"/>
        <family val="1"/>
        <scheme val="minor"/>
      </rPr>
      <t xml:space="preserve">შეძენის უზრუნველყოფაზე, </t>
    </r>
  </si>
  <si>
    <r>
      <t xml:space="preserve">     ახალციხის მუნიციპალიტეტის მერიის სამხედრო აღრიცხვისა და გაწვევის სამსახურისათვის ბლანკების შეძენის უზრუნველყოფაზე, </t>
    </r>
    <r>
      <rPr>
        <sz val="10"/>
        <color rgb="FF000000"/>
        <rFont val="Calibri"/>
        <family val="1"/>
        <scheme val="minor"/>
      </rPr>
      <t xml:space="preserve"> </t>
    </r>
  </si>
  <si>
    <r>
      <t>ახალციხის მუნიციპალიტეტის, სოფელ წნისში სატუმბი სადგურის და სარწყავი სისტემის სარეაბილიტაციო სამუშაოების</t>
    </r>
    <r>
      <rPr>
        <sz val="10.5"/>
        <color rgb="FF222222"/>
        <rFont val="Calibri"/>
        <family val="1"/>
        <scheme val="minor"/>
      </rPr>
      <t xml:space="preserve"> </t>
    </r>
    <r>
      <rPr>
        <b/>
        <sz val="10"/>
        <color theme="1"/>
        <rFont val="Calibri"/>
        <family val="1"/>
        <scheme val="minor"/>
      </rPr>
      <t xml:space="preserve">უზრუნველყოფა. </t>
    </r>
  </si>
  <si>
    <r>
      <t>„</t>
    </r>
    <r>
      <rPr>
        <b/>
        <sz val="10"/>
        <color rgb="FF222222"/>
        <rFont val="Calibri"/>
        <family val="1"/>
        <scheme val="minor"/>
      </rPr>
      <t>ახალციხის მუნიციპალიტეტის ბალანსზე რიცხული ავტომანქანების რეცხვით მომსახურების უზრუნველყოფაზე“</t>
    </r>
    <r>
      <rPr>
        <sz val="10"/>
        <color rgb="FF222222"/>
        <rFont val="Calibri"/>
        <family val="1"/>
        <scheme val="minor"/>
      </rPr>
      <t xml:space="preserve"> </t>
    </r>
  </si>
  <si>
    <r>
      <t xml:space="preserve">  </t>
    </r>
    <r>
      <rPr>
        <b/>
        <sz val="10"/>
        <color theme="1"/>
        <rFont val="Calibri"/>
        <family val="1"/>
        <scheme val="minor"/>
      </rPr>
      <t>2021 წლის 03 მარტს,  ახალციხის მუნიციპალიტეტის მერიის, განათლების, კულტურისა და სპორტის სამსახურის მიერ  დედის დღესთან დაკავშირებით დაგეგმილი ღონისძიებისათვის სასაჩუქრედ საოჯახო ტექნიკის შეძენის უზრუნველყოფაზე,</t>
    </r>
  </si>
  <si>
    <r>
      <t>„ახალციხის მუნიციპალიტეტის ბალანსზე რიცხული ავტომანქანების შეკეთების ტექნიკური მომსახურების შეძენის უზრუნველყოფა“-ზე</t>
    </r>
    <r>
      <rPr>
        <sz val="10"/>
        <color rgb="FF222222"/>
        <rFont val="Calibri"/>
        <family val="1"/>
        <scheme val="minor"/>
      </rPr>
      <t xml:space="preserve"> </t>
    </r>
  </si>
  <si>
    <r>
      <t xml:space="preserve">ახალციხის მუნიციპალიტეტის ბალანსზე რიცხული ავტომობილების Ford Ranger </t>
    </r>
    <r>
      <rPr>
        <b/>
        <sz val="11"/>
        <color theme="1"/>
        <rFont val="Calibri"/>
        <family val="1"/>
        <scheme val="minor"/>
      </rPr>
      <t xml:space="preserve">CC-746 -DD; </t>
    </r>
    <r>
      <rPr>
        <b/>
        <sz val="10"/>
        <color theme="1"/>
        <rFont val="Calibri"/>
        <family val="1"/>
        <scheme val="minor"/>
      </rPr>
      <t xml:space="preserve">Ford Ranger </t>
    </r>
    <r>
      <rPr>
        <b/>
        <sz val="11"/>
        <color theme="1"/>
        <rFont val="Calibri"/>
        <family val="1"/>
        <scheme val="minor"/>
      </rPr>
      <t>CC-748-DD</t>
    </r>
    <r>
      <rPr>
        <b/>
        <sz val="10"/>
        <color theme="1"/>
        <rFont val="Calibri"/>
        <family val="1"/>
        <scheme val="minor"/>
      </rPr>
      <t xml:space="preserve"> თვლების ნახარის (რაზვალის) გასწორება და მასთან დაკავშირებული მომსახურების შეძენის უზრუნველყოფაზე, </t>
    </r>
  </si>
  <si>
    <r>
      <t>„</t>
    </r>
    <r>
      <rPr>
        <b/>
        <sz val="11"/>
        <color theme="1"/>
        <rFont val="Calibri"/>
        <family val="1"/>
        <scheme val="minor"/>
      </rPr>
      <t>ახალციხის მუნიციპალიტეტის სარგებლობაში არსებული პრინტერებისათვის კარტრიჯების შეძენის უზრუნველყოფა“-</t>
    </r>
    <r>
      <rPr>
        <b/>
        <sz val="10"/>
        <color rgb="FF222222"/>
        <rFont val="Calibri"/>
        <family val="1"/>
        <scheme val="minor"/>
      </rPr>
      <t xml:space="preserve">ზე </t>
    </r>
  </si>
  <si>
    <r>
      <t>ახალციხის მუნიციპალიტეტის მერიის, განათლების, კულტურისა და სპორტის სამსახურის მიერ  2021 წლის მარტის თვეში დაგეგმილი ღონისძიებებისათვის „დედის დღე“ და „ქალთა საერთაშორისო დღე“  ყვავილების შეძენის</t>
    </r>
    <r>
      <rPr>
        <sz val="11"/>
        <color rgb="FF000000"/>
        <rFont val="Calibri"/>
        <family val="1"/>
        <scheme val="minor"/>
      </rPr>
      <t xml:space="preserve">  </t>
    </r>
    <r>
      <rPr>
        <b/>
        <sz val="10"/>
        <color theme="1"/>
        <rFont val="Calibri"/>
        <family val="1"/>
        <scheme val="minor"/>
      </rPr>
      <t xml:space="preserve">უზრუნველყოფა,    </t>
    </r>
  </si>
  <si>
    <r>
      <t xml:space="preserve">2021 წლის 10 მარტს </t>
    </r>
    <r>
      <rPr>
        <b/>
        <sz val="10"/>
        <color theme="1"/>
        <rFont val="Calibri"/>
        <family val="1"/>
        <scheme val="minor"/>
      </rPr>
      <t xml:space="preserve">ახალციხის მუნიციპალიტეტის მიერ  დაგეგმილი ღონისძიებისათვის „არქიტექტორულ-მხატვრული კომპოზიციის კონკურსის ფარგლებში გამოფენის მოწყობის ორგანიზება“-ზე მოწვეული სტუმრების მიღება-გამასპინძლებისათვის სადილით მომსახურების </t>
    </r>
    <r>
      <rPr>
        <b/>
        <sz val="10"/>
        <color rgb="FF000000"/>
        <rFont val="Calibri"/>
        <family val="1"/>
        <scheme val="minor"/>
      </rPr>
      <t>უზრუნველყოფაზე</t>
    </r>
    <r>
      <rPr>
        <b/>
        <sz val="10"/>
        <color theme="1"/>
        <rFont val="Calibri"/>
        <family val="1"/>
        <scheme val="minor"/>
      </rPr>
      <t xml:space="preserve"> რესტორან ,,რაბათში“, </t>
    </r>
  </si>
  <si>
    <r>
      <t>ახალციხის მუნიციპალიტეტის ადგილობრივი მნიშვნელობის საავტომობილო გზების დაკავშირებული</t>
    </r>
    <r>
      <rPr>
        <sz val="10"/>
        <color rgb="FFFF0000"/>
        <rFont val="Calibri"/>
        <family val="1"/>
        <scheme val="minor"/>
      </rPr>
      <t xml:space="preserve"> </t>
    </r>
    <r>
      <rPr>
        <sz val="10"/>
        <color theme="1"/>
        <rFont val="Calibri"/>
        <family val="1"/>
        <scheme val="minor"/>
      </rPr>
      <t xml:space="preserve">სამუშაოები </t>
    </r>
  </si>
  <si>
    <r>
      <t>„</t>
    </r>
    <r>
      <rPr>
        <b/>
        <sz val="10"/>
        <color theme="1"/>
        <rFont val="Calibri"/>
        <family val="1"/>
        <scheme val="minor"/>
      </rPr>
      <t>ახალციხის მუნიციპალიტეტის მიერ გასამართი სპორტული და ახალგაზრდული ღონისძიებებისათვის სპორტული ინვენტარის შეძენის უზრუნველყოფა</t>
    </r>
    <r>
      <rPr>
        <b/>
        <sz val="10"/>
        <color rgb="FF222222"/>
        <rFont val="Calibri"/>
        <family val="1"/>
        <scheme val="minor"/>
      </rPr>
      <t xml:space="preserve">”-ზე </t>
    </r>
  </si>
  <si>
    <r>
      <t>„</t>
    </r>
    <r>
      <rPr>
        <b/>
        <sz val="10"/>
        <color theme="1"/>
        <rFont val="Calibri"/>
        <family val="1"/>
        <scheme val="minor"/>
      </rPr>
      <t>ახალციხის მუნიციპალიტეტისათვის საკანცელარიო ნივთების შეძენის უზრუნველყოფა“</t>
    </r>
    <r>
      <rPr>
        <b/>
        <sz val="10"/>
        <color rgb="FF222222"/>
        <rFont val="Calibri"/>
        <family val="1"/>
        <scheme val="minor"/>
      </rPr>
      <t xml:space="preserve">-ზე </t>
    </r>
  </si>
  <si>
    <r>
      <t xml:space="preserve"> </t>
    </r>
    <r>
      <rPr>
        <b/>
        <sz val="10"/>
        <color rgb="FF222222"/>
        <rFont val="Calibri"/>
        <family val="1"/>
        <scheme val="minor"/>
      </rPr>
      <t>ახალციხის მუნიციპალიტეტისათვის საკანცელარიო ნივთების შეძენის უზრუნველყოფაზე</t>
    </r>
  </si>
  <si>
    <r>
      <t xml:space="preserve">  </t>
    </r>
    <r>
      <rPr>
        <b/>
        <sz val="10"/>
        <color theme="1"/>
        <rFont val="Calibri"/>
        <family val="1"/>
        <scheme val="minor"/>
      </rPr>
      <t>ახალციხის მუნიციპალიტეტის მერიის, განათლების, კულტურისა და სპორტის სამსახურის მიერ  2021 წლის 22 მარტს დაგეგმილი ღონისძიებისათვის „დასუფთავების აქცია“  ხელთათმნებისა და პოლიეთილენის პარკების შეძენის</t>
    </r>
    <r>
      <rPr>
        <sz val="11"/>
        <color rgb="FF000000"/>
        <rFont val="Calibri"/>
        <family val="1"/>
        <scheme val="minor"/>
      </rPr>
      <t xml:space="preserve">  </t>
    </r>
    <r>
      <rPr>
        <b/>
        <sz val="10"/>
        <color theme="1"/>
        <rFont val="Calibri"/>
        <family val="1"/>
        <scheme val="minor"/>
      </rPr>
      <t xml:space="preserve">უზრუნველყოფა,    </t>
    </r>
  </si>
  <si>
    <r>
      <t xml:space="preserve">   </t>
    </r>
    <r>
      <rPr>
        <sz val="10"/>
        <color theme="1"/>
        <rFont val="Calibri"/>
        <family val="1"/>
        <scheme val="minor"/>
      </rPr>
      <t xml:space="preserve">     </t>
    </r>
    <r>
      <rPr>
        <b/>
        <sz val="10"/>
        <color rgb="FF000000"/>
        <rFont val="Calibri"/>
        <family val="1"/>
        <scheme val="minor"/>
      </rPr>
      <t>ახალციხის მუნიციპალიტეტის თვითმმართველი ერთეულისათვის სიგრძის საზომი ხელსაწყოების შეძენის უზრუნველყოფაზე,</t>
    </r>
  </si>
  <si>
    <r>
      <t xml:space="preserve">ახალციხის მუნიციპალიტეტში </t>
    </r>
    <r>
      <rPr>
        <b/>
        <sz val="10"/>
        <color theme="1"/>
        <rFont val="Calibri"/>
        <family val="1"/>
        <scheme val="minor"/>
      </rPr>
      <t xml:space="preserve">ქუჩებისა და დასასვენებელი პარკების გამწვანებისათვის ხის ნერგების </t>
    </r>
    <r>
      <rPr>
        <b/>
        <sz val="10"/>
        <color rgb="FF222222"/>
        <rFont val="Calibri"/>
        <family val="1"/>
        <scheme val="minor"/>
      </rPr>
      <t>ლაგოდეხიდან-ახალციხემდე ტრანსპორტირებით მომსახურების შეძენის უზრუნველყოფაზე</t>
    </r>
    <r>
      <rPr>
        <b/>
        <sz val="10"/>
        <color theme="1"/>
        <rFont val="Calibri"/>
        <family val="1"/>
        <scheme val="minor"/>
      </rPr>
      <t xml:space="preserve">, </t>
    </r>
  </si>
  <si>
    <r>
      <t>,,</t>
    </r>
    <r>
      <rPr>
        <b/>
        <sz val="10.5"/>
        <color rgb="FF222222"/>
        <rFont val="Calibri"/>
        <family val="1"/>
        <scheme val="minor"/>
      </rPr>
      <t>ახალციხის მუნიციპალიტეტში განსახორციელებელი წყლის სათავე ნაგებობის, რეზერვუარის, გამანაწილებლის, გამწმენდი ნაგებობის, მაგისტრალის და შიდა ქსელის მოწყობა/რეაბილიტაციის სამუშაოებისათვის საპროექტო-სახარჯთაღრიცხვო დოკუმენტაციის შედგენის მომსახურების უზრუნველყოფა</t>
    </r>
    <r>
      <rPr>
        <b/>
        <sz val="10"/>
        <color rgb="FF222222"/>
        <rFont val="Calibri"/>
        <family val="1"/>
        <scheme val="minor"/>
      </rPr>
      <t>“</t>
    </r>
  </si>
  <si>
    <r>
      <t>„ახალციხის მუნიციპალიტეტის თვითმმართველი ერთეულისათვის სატრანსპორტო მომსახურების შეძენის უზრუნველყოფა“</t>
    </r>
    <r>
      <rPr>
        <sz val="9"/>
        <color theme="1"/>
        <rFont val="Calibri"/>
        <family val="1"/>
        <scheme val="minor"/>
      </rPr>
      <t xml:space="preserve"> </t>
    </r>
  </si>
  <si>
    <r>
      <t>,,</t>
    </r>
    <r>
      <rPr>
        <sz val="10.5"/>
        <color rgb="FF222222"/>
        <rFont val="Calibri"/>
        <family val="1"/>
        <scheme val="minor"/>
      </rPr>
      <t>ქალაქ ახალციხეში,რუსთაველის ქუჩა N-124-ში არსებული შენობების დემონტაჟისა და ღობის მოწყობის სამუშაოების უზრუნველყოფა“</t>
    </r>
    <r>
      <rPr>
        <sz val="10"/>
        <color theme="1"/>
        <rFont val="Calibri"/>
        <family val="1"/>
        <scheme val="minor"/>
      </rPr>
      <t xml:space="preserve">. </t>
    </r>
  </si>
  <si>
    <r>
      <t>ახალციხის მუნიციპალიტეტში 2021 წლის 09 მაისს „ფაშიზმზე გამარჯვების“ დღისადმი მიძღვნილი ღონისძიებისათვის  ყვავილების შეძენის  უზრუნველყოფაზე,</t>
    </r>
    <r>
      <rPr>
        <sz val="10"/>
        <color rgb="FF000000"/>
        <rFont val="Calibri"/>
        <family val="1"/>
        <scheme val="minor"/>
      </rPr>
      <t xml:space="preserve"> </t>
    </r>
  </si>
  <si>
    <r>
      <t>სოფლის მხარდაჭერის პროგრამის ფარგლებში ახალციხის მუნიციპალიტეტის ადმინისტრაციულ ერთეულებში (</t>
    </r>
    <r>
      <rPr>
        <sz val="10"/>
        <color rgb="FF000000"/>
        <rFont val="Calibri"/>
        <family val="1"/>
        <scheme val="minor"/>
      </rPr>
      <t>ხეოთი, მუსხი, წყორძა, აგარა, ზიკილია, წირა, მიქელწმინდა, წინუბანი, აბათხევი, წყალთბილა, ორალი, ყულალისი</t>
    </r>
    <r>
      <rPr>
        <sz val="10"/>
        <color theme="1"/>
        <rFont val="Calibri"/>
        <family val="1"/>
        <scheme val="minor"/>
      </rPr>
      <t xml:space="preserve">) განსახორციელებელი სამუშაოებისათვის საპროექტო-სახარჯთაღრიცხვო დოკუმენტაციის შედგენის უზრუნველყოფა  </t>
    </r>
  </si>
  <si>
    <r>
      <t xml:space="preserve">    </t>
    </r>
    <r>
      <rPr>
        <sz val="10"/>
        <color rgb="FF000000"/>
        <rFont val="Calibri"/>
        <family val="1"/>
        <scheme val="minor"/>
      </rPr>
      <t xml:space="preserve">ახალციხის მუნიციპალიტეტის სოფელ ანში პირუტყვის საწყურებლის მოწყობისათვის მასალის შეძენის უზრუნველყოფა, </t>
    </r>
  </si>
  <si>
    <r>
      <t>სოფლის მხარდაჭერის პროგრამის ფარგლებში ახალციხის მუნიციპალიტეტის ადმინისტრაციულ ერთეულებში (</t>
    </r>
    <r>
      <rPr>
        <sz val="10"/>
        <color rgb="FF000000"/>
        <rFont val="Calibri"/>
        <family val="1"/>
        <scheme val="minor"/>
      </rPr>
      <t>სვირი</t>
    </r>
    <r>
      <rPr>
        <sz val="10"/>
        <color theme="1"/>
        <rFont val="Calibri"/>
        <family val="1"/>
        <scheme val="minor"/>
      </rPr>
      <t xml:space="preserve">) განსახორციელებელი სამუშაოებისათვის საპროექტო-სახარჯთაღრიცხვო დოკუმენტაციის შედგენის უზრუნველყოფა </t>
    </r>
  </si>
  <si>
    <r>
      <t>„</t>
    </r>
    <r>
      <rPr>
        <sz val="10"/>
        <color rgb="FF222222"/>
        <rFont val="Calibri"/>
        <family val="1"/>
        <scheme val="minor"/>
      </rPr>
      <t>ახალციხის მუნიციპალიტეტის მერიის, განათლების, კულტურისა და სპორტის სამსახურის მიერ დაგეგმილ ღონისძიებებისათვის სასაჩუქრედ მეხსიერების ბარათების შეძენის უზრუნველყოფა</t>
    </r>
    <r>
      <rPr>
        <sz val="10"/>
        <color theme="1"/>
        <rFont val="Calibri"/>
        <family val="1"/>
        <scheme val="minor"/>
      </rPr>
      <t>“,</t>
    </r>
    <r>
      <rPr>
        <sz val="10"/>
        <color rgb="FF222222"/>
        <rFont val="Calibri"/>
        <family val="1"/>
        <scheme val="minor"/>
      </rPr>
      <t xml:space="preserve"> </t>
    </r>
  </si>
  <si>
    <r>
      <t>„ახალციხის მუნიციპალიტეტის სარგებლობაში არსებული პრინტერებისათვის კარტრიჯების შეძენის უზრუნველყოფა“,</t>
    </r>
    <r>
      <rPr>
        <sz val="10"/>
        <color rgb="FF222222"/>
        <rFont val="Calibri"/>
        <family val="1"/>
        <scheme val="minor"/>
      </rPr>
      <t xml:space="preserve"> </t>
    </r>
  </si>
  <si>
    <r>
      <t xml:space="preserve">ახალციხის მუნიციპალიტეტის ადმინისტრაციულ შენობაში (ახალციხე, შალვა ახალციხელის ქუჩა </t>
    </r>
    <r>
      <rPr>
        <sz val="10"/>
        <color rgb="FF000000"/>
        <rFont val="Calibri"/>
        <family val="1"/>
        <scheme val="minor"/>
      </rPr>
      <t>N</t>
    </r>
    <r>
      <rPr>
        <sz val="10"/>
        <color theme="1"/>
        <rFont val="Calibri"/>
        <family val="1"/>
        <scheme val="minor"/>
      </rPr>
      <t xml:space="preserve"> 2) დაზიანებული გათბობა-გაგრილების ქვაბის რევიზია-დიაგნოსტიკის მომსახურების შეძენის უზრუნველყოფა, </t>
    </r>
  </si>
  <si>
    <r>
      <t>ახალციხის მუნიციპალიტეტის თვითმმართველი ერთეულისთვის</t>
    </r>
    <r>
      <rPr>
        <sz val="9"/>
        <color theme="1"/>
        <rFont val="Calibri Light"/>
        <family val="1"/>
        <scheme val="major"/>
      </rPr>
      <t xml:space="preserve"> საშეშე მერქნული რესურსის მიწოდების უზრუნველყოფა კერძოდ, 28 მ3  წიწვოვანი ჯიშის და 28 მ3  ფოთლოვანი ჯიშის საშეშე მერქნი</t>
    </r>
  </si>
  <si>
    <r>
      <t>„</t>
    </r>
    <r>
      <rPr>
        <b/>
        <sz val="10"/>
        <color theme="1"/>
        <rFont val="Sylfaen"/>
        <family val="1"/>
      </rPr>
      <t>ახალციხის მუნიციპალიტეტის 2021 წლის ბიუჯეტიდან სოციალური დახმარების გაცემის წესი“-ს შესაბამისად სასურსათო პაკეტებისათვის ბურღულეულის (ბრინჯის) შეძენის უზრუნველყოფა</t>
    </r>
    <r>
      <rPr>
        <b/>
        <sz val="10"/>
        <color rgb="FF222222"/>
        <rFont val="Sylfaen"/>
        <family val="1"/>
      </rPr>
      <t>“</t>
    </r>
  </si>
  <si>
    <t>08.06..2022</t>
  </si>
  <si>
    <r>
      <t>„</t>
    </r>
    <r>
      <rPr>
        <b/>
        <sz val="10"/>
        <color theme="1"/>
        <rFont val="Sylfaen"/>
        <family val="1"/>
      </rPr>
      <t>ახალციხის მუნიციპალიტეტის 2021 წლის ბიუჯეტიდან სოციალური დახმარების გაცემის წესი“-ს შესაბამისად სასურსათო პაკეტებისათვის ხორბლის ფქვილის (არანაკლებ პირველი ხარისხის) შეძენის უზრუნველყოფა</t>
    </r>
    <r>
      <rPr>
        <b/>
        <sz val="10"/>
        <color rgb="FF222222"/>
        <rFont val="Sylfaen"/>
        <family val="1"/>
      </rPr>
      <t>“</t>
    </r>
  </si>
  <si>
    <r>
      <t>„</t>
    </r>
    <r>
      <rPr>
        <b/>
        <sz val="10"/>
        <color theme="1"/>
        <rFont val="Sylfaen"/>
        <family val="1"/>
      </rPr>
      <t>ახალციხის მუნიციპალიტეტის 2021 წლის ბიუჯეტიდან სოციალური დახმარების გაცემის წესი“-ს შესაბამისად სასურსათო პაკეტებისათვის შაქრისა და მაკარონის შეძენის უზრუნველყოფა</t>
    </r>
    <r>
      <rPr>
        <b/>
        <sz val="10"/>
        <color rgb="FF222222"/>
        <rFont val="Sylfaen"/>
        <family val="1"/>
      </rPr>
      <t>“-</t>
    </r>
  </si>
  <si>
    <r>
      <t>ორგანიზაციის ბალანსზე რიცხული 1 (ერთი) ერთეული სატრანსპორტო საშუალების (</t>
    </r>
    <r>
      <rPr>
        <b/>
        <sz val="10"/>
        <color rgb="FF000000"/>
        <rFont val="Sylfaen"/>
        <family val="1"/>
      </rPr>
      <t>Renault Duster MW-819-MM</t>
    </r>
    <r>
      <rPr>
        <sz val="10"/>
        <color theme="1"/>
        <rFont val="Sylfaen"/>
        <family val="1"/>
      </rPr>
      <t xml:space="preserve">) ტექნიკური მომსახურება </t>
    </r>
  </si>
  <si>
    <r>
      <t xml:space="preserve">    </t>
    </r>
    <r>
      <rPr>
        <b/>
        <sz val="10"/>
        <color rgb="FF000000"/>
        <rFont val="Sylfaen"/>
        <family val="1"/>
      </rPr>
      <t>ახალციხის მუნიციპალიტეტის მერიის, განათლების, კულტურისა და სპორტის სამსახურის მიერ დაგეგმილ ღონისძიებისათვის „</t>
    </r>
    <r>
      <rPr>
        <b/>
        <sz val="10"/>
        <color theme="1"/>
        <rFont val="Sylfaen"/>
        <family val="1"/>
      </rPr>
      <t xml:space="preserve">მუნიციპალიტეტის პირველობაზე” მაგიდის ჩოგბურთში გამარჯვებულთათვის, საჩუქრების </t>
    </r>
    <r>
      <rPr>
        <b/>
        <sz val="10"/>
        <color rgb="FF000000"/>
        <rFont val="Sylfaen"/>
        <family val="1"/>
      </rPr>
      <t xml:space="preserve">შეძენის უზრუნველყოფაზე, </t>
    </r>
  </si>
  <si>
    <r>
      <t xml:space="preserve"> </t>
    </r>
    <r>
      <rPr>
        <b/>
        <sz val="10"/>
        <color theme="1"/>
        <rFont val="Sylfaen"/>
        <family val="1"/>
      </rPr>
      <t>ახალციხის მუნიციპალიტეტის სოფელ სხვილისში სარწყავი  სისტემის სარეაბილიტაციო სამუშაოების უზრუნველყოფაზე,</t>
    </r>
  </si>
  <si>
    <t>224073945 </t>
  </si>
  <si>
    <t>,,ახალციხის მუნიციპალიტეტის სოფლებში: აბათხევში, დიდი პამაჯში, პატარა პამაჯში, ორალში, წირაში, სხვილისში, ყულალისში, წყალთბილაში და ჯულღაში გარე განათების მოწყობის სამუშაოების უზრუნველყოფა</t>
  </si>
  <si>
    <t xml:space="preserve">,,ახალციხის მუნიციპალიტეტის სოფლებში: ჭაჭარაქში, მინაძეში, ურაველში,წყორძაში, ხეოთში და ღრელში გარე განათების მოწყობის სამუშაოების უზრუნველყოფა“ </t>
  </si>
  <si>
    <t>,,ქალაქ ახალციხის ქუჩების და სოფლების აგარის, ფერსის, კლდის, ჭვინთის, მუგარეთის გარე განათების მოწყობის სამუშაოების უზრუნველყოფა</t>
  </si>
  <si>
    <r>
      <t>„</t>
    </r>
    <r>
      <rPr>
        <b/>
        <sz val="10"/>
        <color theme="1"/>
        <rFont val="Sylfaen"/>
        <family val="1"/>
      </rPr>
      <t>ახალციხის მუნიციპალიტეტის 2021 წლის ბიუჯეტიდან სოციალური დახმარების გაცემის წესი“-ს შესაბამისად სასურსათო პაკეტებისათვის მცენარეული ზეთის</t>
    </r>
    <r>
      <rPr>
        <sz val="10.5"/>
        <color rgb="FF222222"/>
        <rFont val="Sylfaen"/>
        <family val="1"/>
      </rPr>
      <t xml:space="preserve"> </t>
    </r>
    <r>
      <rPr>
        <b/>
        <sz val="10"/>
        <color theme="1"/>
        <rFont val="Sylfaen"/>
        <family val="1"/>
      </rPr>
      <t>შეძენის უზრუნველყოფა</t>
    </r>
    <r>
      <rPr>
        <b/>
        <sz val="10"/>
        <color rgb="FF222222"/>
        <rFont val="Sylfaen"/>
        <family val="1"/>
      </rPr>
      <t>“-ზე,</t>
    </r>
  </si>
  <si>
    <r>
      <t>„</t>
    </r>
    <r>
      <rPr>
        <b/>
        <sz val="10"/>
        <color theme="1"/>
        <rFont val="Sylfaen"/>
        <family val="1"/>
      </rPr>
      <t>ახალციხის მუნიციპალიტეტის მიერ ადგილობრივი მნიშვნელობის საავტომობილო გზების, ნაპირდამცავი ან/და ნაპირსამაგრი ნაგებობების, სანიაღვრე არხების, სახიდე გადასასვლელების სამშენებლო-სარეაბილიტაციო სამუშაოებისათვის საჭირო საპროექტო-სახარჯთაღრიცხვო დოკუმენტაციის შედგენის მომსახურების უზრუნველყოფა- ექსპერტიზის გათვალისწინებით“.</t>
    </r>
  </si>
  <si>
    <t>07,04,2021 ცვლილება 04.06.2021</t>
  </si>
  <si>
    <t>17,05,2021 ცვლილება 16.06.2021</t>
  </si>
  <si>
    <r>
      <t xml:space="preserve">   </t>
    </r>
    <r>
      <rPr>
        <b/>
        <sz val="10"/>
        <color theme="1"/>
        <rFont val="Sylfaen"/>
        <family val="1"/>
      </rPr>
      <t>2021 წლის 15 ივნისს, ახალციხის მუნიციპალიტეტში ქართული სიმღერის კონკურს-ფესტივალის „სხვა საქართველო სად რის“ საკონკურსო მოსმენა-შერჩევაზე მობრძანებული სტუმრების მიღება-გამასპინძლებისათვის კვებით მომსახურების შეძენის უზრუნველყოფა,</t>
    </r>
  </si>
  <si>
    <t>15,.06.2021</t>
  </si>
  <si>
    <t xml:space="preserve">„ახალციხის მუნიციპალიტეში მდებარე უძრავი ქონების საკადასტრო აგეგმვითი/აზომვითი ნახაზების მომზადების მომსახურების შეძენის უზრუნველყოფა“-ზე, </t>
  </si>
  <si>
    <t xml:space="preserve">,,სოფლის მხარდაჭერის პროგრამის ფარგლებში ახალციხის მუნიციპალიტეტის სოფელ ანში საბავშვო ბაღის სარეაბილიტაციო სამუშაოების  უზრუნველყოფა </t>
  </si>
  <si>
    <t xml:space="preserve">სატრანსპორტო საშუალებების აკუმულატორების  შესყიდვა </t>
  </si>
  <si>
    <t>A4 ფორმატის უმაღლესი ხარისხის საბეჭდი ქაღალდის შესყიდვა</t>
  </si>
  <si>
    <t xml:space="preserve">ახალციხის მუნიციპალიტეტის ტერიტორიაზე საავტომობილო გზების და მიმდებარე ინფრასტრუქტურის მოვლა-შენახვის სამუშაოების უზრუნველყოფა </t>
  </si>
  <si>
    <t xml:space="preserve">ახალციხის მუნიციპალიტეტის სოფელ ღრელში სარწყავი არხის შესაკეთებლად გოფრირებული მილის შეძენის უზრუნველყოფა, </t>
  </si>
  <si>
    <t xml:space="preserve">    ახალციხის მუნიციპალიტეტის თვითმმართველი ერთეულის ბალანსზე რიცხული ფერადი პრინტერის შეკეთების მომსახურების შეძენის უზრუნველყოფა, </t>
  </si>
  <si>
    <r>
      <t xml:space="preserve">    </t>
    </r>
    <r>
      <rPr>
        <b/>
        <sz val="11"/>
        <color rgb="FF000000"/>
        <rFont val="Sylfaen"/>
        <family val="1"/>
      </rPr>
      <t xml:space="preserve">ახალციხის მუნიციპალიტეტის მერიის, განათლების, კულტურისა და სპორტის სამსახურის მიერ დაგეგმილი ღონისძიებისათვის „მოყვარულთა თასი 2021“-ის ფარგლებში გასამართ რეგიონალურ თამაშებში მონაწილეთათვის  სპორტული ფორმების შეძენის უზრუნველყოფაზე, </t>
    </r>
  </si>
  <si>
    <t>205272989 </t>
  </si>
  <si>
    <r>
      <t>ახალციხის მუნიციპალიტეტის მერიის განათლების, კულტურისა და სპორტის სამსახურის მიერ დაგეგმილი ღონისძიებისათვის „ახალციხის საპატიო მოქალაქე 2021“ სასაჩუქრედ მედლების შეძენის</t>
    </r>
    <r>
      <rPr>
        <b/>
        <sz val="10"/>
        <color rgb="FF000000"/>
        <rFont val="Calibri"/>
        <family val="2"/>
        <scheme val="minor"/>
      </rPr>
      <t xml:space="preserve"> </t>
    </r>
    <r>
      <rPr>
        <b/>
        <sz val="10"/>
        <color rgb="FF000000"/>
        <rFont val="Sylfaen"/>
        <family val="1"/>
      </rPr>
      <t>უზრუნველყოფაზე</t>
    </r>
    <r>
      <rPr>
        <b/>
        <sz val="10"/>
        <color rgb="FF000000"/>
        <rFont val="Calibri"/>
        <family val="2"/>
        <scheme val="minor"/>
      </rPr>
      <t xml:space="preserve">, </t>
    </r>
  </si>
  <si>
    <r>
      <t xml:space="preserve">ახალციხის მუნიციპალიტეტის მერიის განათლების, კულტურისა და სპორტის სამსახურის მიერ დაგეგმილი ღონისძიებისათვის „წმინდა შალვა ახალციხელის ხსენების დღე“ მოსაწვევი ბარათების ბეჭდვით მომსახურების შეძენის უზრუნველყოფა, </t>
    </r>
    <r>
      <rPr>
        <sz val="10"/>
        <color rgb="FF000000"/>
        <rFont val="Sylfaen"/>
        <family val="1"/>
      </rPr>
      <t xml:space="preserve"> </t>
    </r>
  </si>
  <si>
    <r>
      <t>ახალციხის მუნიციპალიტეტის მერიის განათლების, კულტურისა და სპორტის სამსახურის მიერ დაგეგმილი ღონისძიებისათვის „წმინდა შალვა ახალციხელის ხსენების დღე“ ფოიერვერკის შეძენის</t>
    </r>
    <r>
      <rPr>
        <b/>
        <sz val="10"/>
        <color rgb="FF000000"/>
        <rFont val="Calibri"/>
        <family val="2"/>
        <scheme val="minor"/>
      </rPr>
      <t xml:space="preserve"> </t>
    </r>
    <r>
      <rPr>
        <b/>
        <sz val="10"/>
        <color rgb="FF000000"/>
        <rFont val="Sylfaen"/>
        <family val="1"/>
      </rPr>
      <t>უზრუნველყოფაზე</t>
    </r>
    <r>
      <rPr>
        <b/>
        <sz val="10"/>
        <color rgb="FF000000"/>
        <rFont val="Calibri"/>
        <family val="2"/>
        <scheme val="minor"/>
      </rPr>
      <t xml:space="preserve">, </t>
    </r>
  </si>
  <si>
    <r>
      <t xml:space="preserve">   </t>
    </r>
    <r>
      <rPr>
        <b/>
        <sz val="10"/>
        <color rgb="FF000000"/>
        <rFont val="Sylfaen"/>
        <family val="1"/>
      </rPr>
      <t xml:space="preserve">    2021 წლის 30 ივნისს ახალციხის მუნიციპალიტეტის მერიის განათლების, კულტურისა და სპორტის სამსახურის მიერ დაგეგმილი ღონისძიებისაზე „წმინდა შალვა ახალციხელის ხსენების დღე“ </t>
    </r>
    <r>
      <rPr>
        <b/>
        <sz val="10"/>
        <color theme="1"/>
        <rFont val="Sylfaen"/>
        <family val="1"/>
      </rPr>
      <t xml:space="preserve"> ჩამობრძანებული სტუმრების მიღება-გამასპინძლებისათვის კვებით მომსახურების შეძენის უზრუნველყოფა, </t>
    </r>
  </si>
  <si>
    <r>
      <t xml:space="preserve">2021 წლის 30 ივნისს ახალციხის მუნიციპალიტეტის მერიის განათლების, კულტურისა და სპორტის სამსახურის მიერ დაგეგმილი ღონისძიებისაზე „წმინდა შალვა ახალციხელის ხსენების დღე“ </t>
    </r>
    <r>
      <rPr>
        <b/>
        <sz val="10"/>
        <color theme="1"/>
        <rFont val="Sylfaen"/>
        <family val="1"/>
      </rPr>
      <t xml:space="preserve"> ჩამობრძანებული სტუმრების მიღება-გამასპინძლებისათვის კვებით მომსახურების შეძენის უზრუნველყოფა, </t>
    </r>
  </si>
  <si>
    <r>
      <t xml:space="preserve">    </t>
    </r>
    <r>
      <rPr>
        <b/>
        <sz val="10"/>
        <color rgb="FF000000"/>
        <rFont val="Sylfaen"/>
        <family val="1"/>
      </rPr>
      <t>ახალციხის მუნიციპალიტეტის მერიის, განათლების, კულტურისა და სპორტის სამსახურის მიერ დაგეგმილ ღონისძიებისათვის „</t>
    </r>
    <r>
      <rPr>
        <b/>
        <sz val="10"/>
        <color theme="1"/>
        <rFont val="Sylfaen"/>
        <family val="1"/>
      </rPr>
      <t xml:space="preserve">მუნიციპალიტეტის პირველობაზე” ნარდში გამარჯვებულთათვის, საჩუქრების </t>
    </r>
    <r>
      <rPr>
        <b/>
        <sz val="10"/>
        <color rgb="FF000000"/>
        <rFont val="Sylfaen"/>
        <family val="1"/>
      </rPr>
      <t xml:space="preserve">შეძენის უზრუნველყოფაზე, </t>
    </r>
  </si>
  <si>
    <t>სატრანსპორტო საშუალებების (TOYOTA PRADO სახ.ნომ CG-747-GC) აკუმულატორების შეძენა</t>
  </si>
  <si>
    <r>
      <t>ახალციხის</t>
    </r>
    <r>
      <rPr>
        <sz val="10.5"/>
        <color rgb="FF222222"/>
        <rFont val="Verdana"/>
        <family val="2"/>
      </rPr>
      <t xml:space="preserve"> </t>
    </r>
    <r>
      <rPr>
        <sz val="10.5"/>
        <color rgb="FF222222"/>
        <rFont val="Sylfaen"/>
        <family val="1"/>
      </rPr>
      <t>მუნიციპალიტეტის</t>
    </r>
    <r>
      <rPr>
        <sz val="10.5"/>
        <color rgb="FF222222"/>
        <rFont val="Verdana"/>
        <family val="2"/>
      </rPr>
      <t xml:space="preserve"> </t>
    </r>
    <r>
      <rPr>
        <sz val="10.5"/>
        <color rgb="FF222222"/>
        <rFont val="Sylfaen"/>
        <family val="1"/>
      </rPr>
      <t>მერიის</t>
    </r>
    <r>
      <rPr>
        <sz val="10.5"/>
        <color rgb="FF222222"/>
        <rFont val="Verdana"/>
        <family val="2"/>
      </rPr>
      <t xml:space="preserve"> </t>
    </r>
    <r>
      <rPr>
        <sz val="10.5"/>
        <color rgb="FF222222"/>
        <rFont val="Sylfaen"/>
        <family val="1"/>
      </rPr>
      <t>განათლების</t>
    </r>
    <r>
      <rPr>
        <sz val="10.5"/>
        <color rgb="FF222222"/>
        <rFont val="Verdana"/>
        <family val="2"/>
      </rPr>
      <t xml:space="preserve">, </t>
    </r>
    <r>
      <rPr>
        <sz val="10.5"/>
        <color rgb="FF222222"/>
        <rFont val="Sylfaen"/>
        <family val="1"/>
      </rPr>
      <t>კულტურისა</t>
    </r>
    <r>
      <rPr>
        <sz val="10.5"/>
        <color rgb="FF222222"/>
        <rFont val="Verdana"/>
        <family val="2"/>
      </rPr>
      <t xml:space="preserve"> </t>
    </r>
    <r>
      <rPr>
        <sz val="10.5"/>
        <color rgb="FF222222"/>
        <rFont val="Sylfaen"/>
        <family val="1"/>
      </rPr>
      <t>და</t>
    </r>
    <r>
      <rPr>
        <sz val="10.5"/>
        <color rgb="FF222222"/>
        <rFont val="Verdana"/>
        <family val="2"/>
      </rPr>
      <t xml:space="preserve"> </t>
    </r>
    <r>
      <rPr>
        <sz val="10.5"/>
        <color rgb="FF222222"/>
        <rFont val="Sylfaen"/>
        <family val="1"/>
      </rPr>
      <t>სპორტის</t>
    </r>
    <r>
      <rPr>
        <sz val="10.5"/>
        <color rgb="FF222222"/>
        <rFont val="Verdana"/>
        <family val="2"/>
      </rPr>
      <t xml:space="preserve"> </t>
    </r>
    <r>
      <rPr>
        <sz val="10.5"/>
        <color rgb="FF222222"/>
        <rFont val="Sylfaen"/>
        <family val="1"/>
      </rPr>
      <t>სამსახურის</t>
    </r>
    <r>
      <rPr>
        <sz val="10.5"/>
        <color rgb="FF222222"/>
        <rFont val="Verdana"/>
        <family val="2"/>
      </rPr>
      <t xml:space="preserve"> </t>
    </r>
    <r>
      <rPr>
        <sz val="10.5"/>
        <color rgb="FF222222"/>
        <rFont val="Sylfaen"/>
        <family val="1"/>
      </rPr>
      <t>მიერ</t>
    </r>
    <r>
      <rPr>
        <sz val="10.5"/>
        <color rgb="FF222222"/>
        <rFont val="Verdana"/>
        <family val="2"/>
      </rPr>
      <t xml:space="preserve"> </t>
    </r>
    <r>
      <rPr>
        <sz val="10.5"/>
        <color rgb="FF222222"/>
        <rFont val="Sylfaen"/>
        <family val="1"/>
      </rPr>
      <t>დაგეგმილ</t>
    </r>
    <r>
      <rPr>
        <sz val="10.5"/>
        <color rgb="FF222222"/>
        <rFont val="Verdana"/>
        <family val="2"/>
      </rPr>
      <t xml:space="preserve"> </t>
    </r>
    <r>
      <rPr>
        <sz val="10.5"/>
        <color rgb="FF222222"/>
        <rFont val="Sylfaen"/>
        <family val="1"/>
      </rPr>
      <t>ღონისძიებაზე</t>
    </r>
    <r>
      <rPr>
        <sz val="10.5"/>
        <color rgb="FF222222"/>
        <rFont val="Verdana"/>
        <family val="2"/>
      </rPr>
      <t xml:space="preserve"> </t>
    </r>
    <r>
      <rPr>
        <sz val="10.5"/>
        <color rgb="FF222222"/>
        <rFont val="Sylfaen"/>
        <family val="1"/>
      </rPr>
      <t>შემსრულებელი</t>
    </r>
    <r>
      <rPr>
        <sz val="10.5"/>
        <color rgb="FF222222"/>
        <rFont val="Verdana"/>
        <family val="2"/>
      </rPr>
      <t xml:space="preserve"> (</t>
    </r>
    <r>
      <rPr>
        <sz val="10.5"/>
        <color rgb="FF222222"/>
        <rFont val="Sylfaen"/>
        <family val="1"/>
      </rPr>
      <t>კომპოზიტორი</t>
    </r>
    <r>
      <rPr>
        <sz val="10.5"/>
        <color rgb="FF222222"/>
        <rFont val="Verdana"/>
        <family val="2"/>
      </rPr>
      <t xml:space="preserve">) </t>
    </r>
    <r>
      <rPr>
        <sz val="10.5"/>
        <color rgb="FF222222"/>
        <rFont val="Sylfaen"/>
        <family val="1"/>
      </rPr>
      <t>ვაჟა</t>
    </r>
    <r>
      <rPr>
        <sz val="10.5"/>
        <color rgb="FF222222"/>
        <rFont val="Verdana"/>
        <family val="2"/>
      </rPr>
      <t xml:space="preserve"> </t>
    </r>
    <r>
      <rPr>
        <sz val="10.5"/>
        <color rgb="FF222222"/>
        <rFont val="Sylfaen"/>
        <family val="1"/>
      </rPr>
      <t>აზარაშვილის</t>
    </r>
    <r>
      <rPr>
        <sz val="10.5"/>
        <color rgb="FF222222"/>
        <rFont val="Verdana"/>
        <family val="2"/>
      </rPr>
      <t xml:space="preserve"> </t>
    </r>
    <r>
      <rPr>
        <sz val="10.5"/>
        <color rgb="FF222222"/>
        <rFont val="Sylfaen"/>
        <family val="1"/>
      </rPr>
      <t>მომსახურების</t>
    </r>
    <r>
      <rPr>
        <sz val="10.5"/>
        <color rgb="FF222222"/>
        <rFont val="Verdana"/>
        <family val="2"/>
      </rPr>
      <t xml:space="preserve"> </t>
    </r>
    <r>
      <rPr>
        <sz val="10.5"/>
        <color rgb="FF222222"/>
        <rFont val="Sylfaen"/>
        <family val="1"/>
      </rPr>
      <t>შესყიდვის</t>
    </r>
    <r>
      <rPr>
        <b/>
        <sz val="10"/>
        <color rgb="FF000000"/>
        <rFont val="Sylfaen"/>
        <family val="1"/>
      </rPr>
      <t xml:space="preserve"> უზრუნველყოფაზე,  </t>
    </r>
  </si>
  <si>
    <t>01024026466</t>
  </si>
  <si>
    <t xml:space="preserve">,,ახალციხის მუნიციპალიტეტის სოფელ ურაველის სასმელი წყლის შიდა ქსელის სარეაბილიტაციო სამუშაოების უზრუნველყოფა“ </t>
  </si>
  <si>
    <r>
      <t>ახალციხის მუნიციპალიტეტის მერიის, განათლების, კულტურისა და სპორტის სამსახურის მიერ დაგეგმილ ღონისძიებებისათვის სა</t>
    </r>
    <r>
      <rPr>
        <b/>
        <sz val="10"/>
        <color theme="1"/>
        <rFont val="Sylfaen"/>
        <family val="1"/>
      </rPr>
      <t xml:space="preserve">საჩუქრედ ბრენდული ჩანთების </t>
    </r>
    <r>
      <rPr>
        <b/>
        <sz val="10"/>
        <color rgb="FF000000"/>
        <rFont val="Sylfaen"/>
        <family val="1"/>
      </rPr>
      <t xml:space="preserve">შეძენის უზრუნველყოფა, </t>
    </r>
  </si>
  <si>
    <t>06,07,2021 ცვლილება</t>
  </si>
  <si>
    <t>14.06.2021 ცვლილება</t>
  </si>
  <si>
    <t>01.07.2021 ცვლილება</t>
  </si>
  <si>
    <t>გრანტი</t>
  </si>
  <si>
    <t xml:space="preserve">    ახალციხის მუნიციპალიტეტის მერიის განათლების, კულტურისა და სპორტის სამსახურის მიერ დაგეგმილ ღონისძიებაზე მსახიობ პაატა გულიაშვილის მომსახურების შესყიდვის უზრუნველყოფა</t>
  </si>
  <si>
    <t>ქალაქ ახალციხეში ანზორ გელდიაშვილის სახელობის ხიდზე დაზიანებული საინფორმაციო პანელის (აბრის) განახლებისთვის სტიკერის შეძენის უზრუნველყოფა,</t>
  </si>
  <si>
    <r>
      <t xml:space="preserve">   </t>
    </r>
    <r>
      <rPr>
        <b/>
        <sz val="10"/>
        <color rgb="FF000000"/>
        <rFont val="Sylfaen"/>
        <family val="1"/>
      </rPr>
      <t xml:space="preserve">    2021 წლის 16 და 17 ივლისს ახალციხის მუნიციპალიტეტის მერიის განათლების, კულტურისა და სპორტის სამსახურის მიერ დაგეგმილ ღონისძიებებზე </t>
    </r>
    <r>
      <rPr>
        <b/>
        <sz val="10"/>
        <color theme="1"/>
        <rFont val="Sylfaen"/>
        <family val="1"/>
      </rPr>
      <t xml:space="preserve">ჩამობრძანებული სტუმრების მიღება-გამასპინძლებისათვის კვებით მომსახურების შეძენის უზრუნველყოფა, </t>
    </r>
  </si>
  <si>
    <t xml:space="preserve"> 03001020748 </t>
  </si>
  <si>
    <r>
      <t xml:space="preserve">2021 წლი 21 ივლისს, ახალციხის ციხეზე მოეწყობა </t>
    </r>
    <r>
      <rPr>
        <b/>
        <sz val="10"/>
        <color rgb="FF222222"/>
        <rFont val="Sylfaen"/>
        <family val="1"/>
      </rPr>
      <t>ახალციხის მუნიციპალიტეტისათვის ამერიკის შეერთებული შტატების საელჩოს მიერ საჩუქრად გადმოცემული ინვენტარის პრეზენტაცია, აღნიშნული ინვენტარის ტრანსპორტირებით მომსახურების შეძენის უზრუნველყოფა</t>
    </r>
    <r>
      <rPr>
        <b/>
        <sz val="10"/>
        <color theme="1"/>
        <rFont val="Sylfaen"/>
        <family val="1"/>
      </rPr>
      <t xml:space="preserve">, </t>
    </r>
  </si>
  <si>
    <t>03001013455</t>
  </si>
  <si>
    <t xml:space="preserve">,,ქალაქ ახალციხეში, რუსთაველის ქუჩის N124-ში არსებული ყოფილი კლუბის შენობის სარეაბილიტაციო სამუშაოების უზრუნველყოფა“  </t>
  </si>
  <si>
    <r>
      <t>ქალაქ ახალციხეში, სამშობლოსათვის თავდადებულ გმირთა მემორიალის</t>
    </r>
    <r>
      <rPr>
        <sz val="10.5"/>
        <color rgb="FF222222"/>
        <rFont val="Verdana"/>
        <family val="2"/>
      </rPr>
      <t> </t>
    </r>
    <r>
      <rPr>
        <b/>
        <sz val="10"/>
        <color theme="1"/>
        <rFont val="Sylfaen"/>
        <family val="1"/>
      </rPr>
      <t>დამზადებასა და განთავსებასთან დაკავშირებული სამშენებლო სამუშაოების შეძენის უზრუნველყოფა</t>
    </r>
  </si>
  <si>
    <t xml:space="preserve">ქალაქ ახალციხეში, მეფე გიორგი V ბრწყინვალეს მონუმენტური სახვითი ხელოვნების ძეგლის დამზადებასა და განთავსებასთან დაკავშირებული სამშენებლო სამუშაოების შეძენის უზრუნველყოფა, </t>
  </si>
  <si>
    <t>01029010448</t>
  </si>
  <si>
    <r>
      <t>2021 წლის 02 აგვისტოს, ახალციხის მუნიციპალიტეტის შემოქმედებითი კოლექტივები „ილიაობის“   დღესასწაულზე მონაწილეობის მისაღებად მიემგზავრებიან საგურამოში, მონაწილეებისათვის კვებით მომსახურების შეძენის უზრუნველყოფა,</t>
    </r>
    <r>
      <rPr>
        <sz val="10"/>
        <color theme="1"/>
        <rFont val="Sylfaen"/>
        <family val="1"/>
      </rPr>
      <t xml:space="preserve">  </t>
    </r>
  </si>
  <si>
    <r>
      <t>,,</t>
    </r>
    <r>
      <rPr>
        <b/>
        <sz val="10.5"/>
        <color rgb="FF222222"/>
        <rFont val="Sylfaen"/>
        <family val="1"/>
      </rPr>
      <t>სოფლის</t>
    </r>
    <r>
      <rPr>
        <b/>
        <sz val="10.5"/>
        <color rgb="FF222222"/>
        <rFont val="Arial"/>
        <family val="2"/>
      </rPr>
      <t xml:space="preserve"> </t>
    </r>
    <r>
      <rPr>
        <b/>
        <sz val="10.5"/>
        <color rgb="FF222222"/>
        <rFont val="Sylfaen"/>
        <family val="1"/>
      </rPr>
      <t>მხარდაჭერის</t>
    </r>
    <r>
      <rPr>
        <b/>
        <sz val="10.5"/>
        <color rgb="FF222222"/>
        <rFont val="Arial"/>
        <family val="2"/>
      </rPr>
      <t xml:space="preserve"> </t>
    </r>
    <r>
      <rPr>
        <b/>
        <sz val="10.5"/>
        <color rgb="FF222222"/>
        <rFont val="Sylfaen"/>
        <family val="1"/>
      </rPr>
      <t>პროგრამის</t>
    </r>
    <r>
      <rPr>
        <b/>
        <sz val="10.5"/>
        <color rgb="FF222222"/>
        <rFont val="Arial"/>
        <family val="2"/>
      </rPr>
      <t xml:space="preserve"> </t>
    </r>
    <r>
      <rPr>
        <b/>
        <sz val="10.5"/>
        <color rgb="FF222222"/>
        <rFont val="Sylfaen"/>
        <family val="1"/>
      </rPr>
      <t>ფარგლებში</t>
    </r>
    <r>
      <rPr>
        <b/>
        <sz val="10.5"/>
        <color rgb="FF222222"/>
        <rFont val="Arial"/>
        <family val="2"/>
      </rPr>
      <t xml:space="preserve"> </t>
    </r>
    <r>
      <rPr>
        <b/>
        <sz val="10.5"/>
        <color rgb="FF222222"/>
        <rFont val="Sylfaen"/>
        <family val="1"/>
      </rPr>
      <t>ახალციხის</t>
    </r>
    <r>
      <rPr>
        <b/>
        <sz val="10.5"/>
        <color rgb="FF222222"/>
        <rFont val="Arial"/>
        <family val="2"/>
      </rPr>
      <t xml:space="preserve"> </t>
    </r>
    <r>
      <rPr>
        <b/>
        <sz val="10.5"/>
        <color rgb="FF222222"/>
        <rFont val="Sylfaen"/>
        <family val="1"/>
      </rPr>
      <t>მუნიციპალიტეტის</t>
    </r>
    <r>
      <rPr>
        <b/>
        <sz val="10.5"/>
        <color rgb="FF222222"/>
        <rFont val="Arial"/>
        <family val="2"/>
      </rPr>
      <t xml:space="preserve"> </t>
    </r>
    <r>
      <rPr>
        <b/>
        <sz val="10.5"/>
        <color rgb="FF222222"/>
        <rFont val="Sylfaen"/>
        <family val="1"/>
      </rPr>
      <t>სოფელ</t>
    </r>
    <r>
      <rPr>
        <b/>
        <sz val="10.5"/>
        <color rgb="FF222222"/>
        <rFont val="Arial"/>
        <family val="2"/>
      </rPr>
      <t xml:space="preserve"> </t>
    </r>
    <r>
      <rPr>
        <b/>
        <sz val="10.5"/>
        <color rgb="FF222222"/>
        <rFont val="Sylfaen"/>
        <family val="1"/>
      </rPr>
      <t>მუსხში</t>
    </r>
    <r>
      <rPr>
        <b/>
        <sz val="10.5"/>
        <color rgb="FF222222"/>
        <rFont val="Arial"/>
        <family val="2"/>
      </rPr>
      <t xml:space="preserve"> </t>
    </r>
    <r>
      <rPr>
        <b/>
        <sz val="10.5"/>
        <color rgb="FF222222"/>
        <rFont val="Sylfaen"/>
        <family val="1"/>
      </rPr>
      <t>სასმელი</t>
    </r>
    <r>
      <rPr>
        <b/>
        <sz val="10.5"/>
        <color rgb="FF222222"/>
        <rFont val="Arial"/>
        <family val="2"/>
      </rPr>
      <t xml:space="preserve"> </t>
    </r>
    <r>
      <rPr>
        <b/>
        <sz val="10.5"/>
        <color rgb="FF222222"/>
        <rFont val="Sylfaen"/>
        <family val="1"/>
      </rPr>
      <t>წყლის</t>
    </r>
    <r>
      <rPr>
        <b/>
        <sz val="10.5"/>
        <color rgb="FF222222"/>
        <rFont val="Arial"/>
        <family val="2"/>
      </rPr>
      <t xml:space="preserve"> </t>
    </r>
    <r>
      <rPr>
        <b/>
        <sz val="10.5"/>
        <color rgb="FF222222"/>
        <rFont val="Sylfaen"/>
        <family val="1"/>
      </rPr>
      <t>სისტემის</t>
    </r>
    <r>
      <rPr>
        <b/>
        <sz val="10.5"/>
        <color rgb="FF222222"/>
        <rFont val="Arial"/>
        <family val="2"/>
      </rPr>
      <t xml:space="preserve"> </t>
    </r>
    <r>
      <rPr>
        <b/>
        <sz val="10.5"/>
        <color rgb="FF222222"/>
        <rFont val="Sylfaen"/>
        <family val="1"/>
      </rPr>
      <t>სარეაბილიტაციო</t>
    </r>
    <r>
      <rPr>
        <b/>
        <sz val="10.5"/>
        <color rgb="FF222222"/>
        <rFont val="Arial"/>
        <family val="2"/>
      </rPr>
      <t xml:space="preserve"> </t>
    </r>
    <r>
      <rPr>
        <b/>
        <sz val="10.5"/>
        <color rgb="FF222222"/>
        <rFont val="Sylfaen"/>
        <family val="1"/>
      </rPr>
      <t>სამუშაოების</t>
    </r>
    <r>
      <rPr>
        <b/>
        <sz val="10.5"/>
        <color rgb="FF222222"/>
        <rFont val="Arial"/>
        <family val="2"/>
      </rPr>
      <t xml:space="preserve"> </t>
    </r>
    <r>
      <rPr>
        <b/>
        <sz val="10.5"/>
        <color rgb="FF222222"/>
        <rFont val="Sylfaen"/>
        <family val="1"/>
      </rPr>
      <t>უზრუნველყოფა</t>
    </r>
    <r>
      <rPr>
        <b/>
        <sz val="10"/>
        <color theme="1"/>
        <rFont val="Sylfaen"/>
        <family val="1"/>
      </rPr>
      <t>”</t>
    </r>
  </si>
  <si>
    <t xml:space="preserve">    ახალციხის მუნიციპალიტეტის თვითმმართველი ერთეულის ფერადი პრინტერისათვის კარტრიჯის  (HP Color Laser Jet CP5225) დამუხტვის უზრუნველყოფაზე, </t>
  </si>
  <si>
    <r>
      <t>„ქალაქ ახალციხეში ივანე ახალციხელის ქუჩაზე სპორტული მოედნის და სკვერის მოწყობის საპროექტო-სახარჯთაღრიცხვო დოკუმენტაციის შეძენის უზრუნველყოფა“</t>
    </r>
    <r>
      <rPr>
        <sz val="10"/>
        <color theme="1"/>
        <rFont val="Sylfaen"/>
        <family val="1"/>
      </rPr>
      <t xml:space="preserve"> </t>
    </r>
  </si>
  <si>
    <r>
      <t>„ახალციხის მუნიციპალიტეტის სოფლებში (წნისი, საყუნეთი და წყორძა) წყლის სისტემის რეაბილიტაციისათვის საჭირო მასალის (მილის) შეძენის უზრუნველყოფა“</t>
    </r>
    <r>
      <rPr>
        <b/>
        <sz val="10"/>
        <color rgb="FF222222"/>
        <rFont val="Sylfaen"/>
        <family val="1"/>
      </rPr>
      <t>,</t>
    </r>
    <r>
      <rPr>
        <sz val="11"/>
        <color theme="1"/>
        <rFont val="Sylfaen"/>
        <family val="1"/>
      </rPr>
      <t xml:space="preserve"> </t>
    </r>
  </si>
  <si>
    <r>
      <t>,,</t>
    </r>
    <r>
      <rPr>
        <b/>
        <sz val="10.5"/>
        <color rgb="FF222222"/>
        <rFont val="Sylfaen"/>
        <family val="1"/>
      </rPr>
      <t>სოფლის</t>
    </r>
    <r>
      <rPr>
        <b/>
        <sz val="10.5"/>
        <color rgb="FF222222"/>
        <rFont val="Verdana"/>
        <family val="2"/>
      </rPr>
      <t xml:space="preserve"> </t>
    </r>
    <r>
      <rPr>
        <b/>
        <sz val="10.5"/>
        <color rgb="FF222222"/>
        <rFont val="Sylfaen"/>
        <family val="1"/>
      </rPr>
      <t>მხარდაჭერის</t>
    </r>
    <r>
      <rPr>
        <b/>
        <sz val="10.5"/>
        <color rgb="FF222222"/>
        <rFont val="Verdana"/>
        <family val="2"/>
      </rPr>
      <t xml:space="preserve"> </t>
    </r>
    <r>
      <rPr>
        <b/>
        <sz val="10.5"/>
        <color rgb="FF222222"/>
        <rFont val="Sylfaen"/>
        <family val="1"/>
      </rPr>
      <t>პროგრამის ფარგლებში</t>
    </r>
    <r>
      <rPr>
        <b/>
        <sz val="10.5"/>
        <color rgb="FF222222"/>
        <rFont val="Verdana"/>
        <family val="2"/>
      </rPr>
      <t xml:space="preserve"> </t>
    </r>
    <r>
      <rPr>
        <b/>
        <sz val="10.5"/>
        <color rgb="FF222222"/>
        <rFont val="Sylfaen"/>
        <family val="1"/>
      </rPr>
      <t>ახალციხის</t>
    </r>
    <r>
      <rPr>
        <b/>
        <sz val="10.5"/>
        <color rgb="FF222222"/>
        <rFont val="Verdana"/>
        <family val="2"/>
      </rPr>
      <t xml:space="preserve"> </t>
    </r>
    <r>
      <rPr>
        <b/>
        <sz val="10.5"/>
        <color rgb="FF222222"/>
        <rFont val="Sylfaen"/>
        <family val="1"/>
      </rPr>
      <t>მუნიციპალიტეტის</t>
    </r>
    <r>
      <rPr>
        <b/>
        <sz val="10.5"/>
        <color rgb="FF222222"/>
        <rFont val="Verdana"/>
        <family val="2"/>
      </rPr>
      <t xml:space="preserve"> </t>
    </r>
    <r>
      <rPr>
        <b/>
        <sz val="10.5"/>
        <color rgb="FF222222"/>
        <rFont val="Sylfaen"/>
        <family val="1"/>
      </rPr>
      <t>სოფელ</t>
    </r>
    <r>
      <rPr>
        <b/>
        <sz val="10.5"/>
        <color rgb="FF222222"/>
        <rFont val="Verdana"/>
        <family val="2"/>
      </rPr>
      <t xml:space="preserve"> </t>
    </r>
    <r>
      <rPr>
        <b/>
        <sz val="10.5"/>
        <color rgb="FF222222"/>
        <rFont val="Sylfaen"/>
        <family val="1"/>
      </rPr>
      <t>ზიკილიაში</t>
    </r>
    <r>
      <rPr>
        <b/>
        <sz val="10.5"/>
        <color rgb="FF222222"/>
        <rFont val="Verdana"/>
        <family val="2"/>
      </rPr>
      <t xml:space="preserve"> </t>
    </r>
    <r>
      <rPr>
        <b/>
        <sz val="10.5"/>
        <color rgb="FF222222"/>
        <rFont val="Sylfaen"/>
        <family val="1"/>
      </rPr>
      <t>და</t>
    </r>
    <r>
      <rPr>
        <b/>
        <sz val="10.5"/>
        <color rgb="FF222222"/>
        <rFont val="Verdana"/>
        <family val="2"/>
      </rPr>
      <t xml:space="preserve"> </t>
    </r>
    <r>
      <rPr>
        <b/>
        <sz val="10.5"/>
        <color rgb="FF222222"/>
        <rFont val="Sylfaen"/>
        <family val="1"/>
      </rPr>
      <t>სოფელ</t>
    </r>
    <r>
      <rPr>
        <b/>
        <sz val="10.5"/>
        <color rgb="FF222222"/>
        <rFont val="Verdana"/>
        <family val="2"/>
      </rPr>
      <t xml:space="preserve"> </t>
    </r>
    <r>
      <rPr>
        <b/>
        <sz val="10.5"/>
        <color rgb="FF222222"/>
        <rFont val="Sylfaen"/>
        <family val="1"/>
      </rPr>
      <t>სვირში</t>
    </r>
    <r>
      <rPr>
        <b/>
        <sz val="10.5"/>
        <color rgb="FF222222"/>
        <rFont val="Verdana"/>
        <family val="2"/>
      </rPr>
      <t xml:space="preserve"> </t>
    </r>
    <r>
      <rPr>
        <b/>
        <sz val="10.5"/>
        <color rgb="FF222222"/>
        <rFont val="Sylfaen"/>
        <family val="1"/>
      </rPr>
      <t>შიდა</t>
    </r>
    <r>
      <rPr>
        <b/>
        <sz val="10.5"/>
        <color rgb="FF222222"/>
        <rFont val="Verdana"/>
        <family val="2"/>
      </rPr>
      <t xml:space="preserve"> </t>
    </r>
    <r>
      <rPr>
        <b/>
        <sz val="10.5"/>
        <color rgb="FF222222"/>
        <rFont val="Sylfaen"/>
        <family val="1"/>
      </rPr>
      <t>საავტომობილო</t>
    </r>
    <r>
      <rPr>
        <b/>
        <sz val="10.5"/>
        <color rgb="FF222222"/>
        <rFont val="Verdana"/>
        <family val="2"/>
      </rPr>
      <t xml:space="preserve"> </t>
    </r>
    <r>
      <rPr>
        <b/>
        <sz val="10.5"/>
        <color rgb="FF222222"/>
        <rFont val="Sylfaen"/>
        <family val="1"/>
      </rPr>
      <t>გზების</t>
    </r>
    <r>
      <rPr>
        <b/>
        <sz val="10.5"/>
        <color rgb="FF222222"/>
        <rFont val="Verdana"/>
        <family val="2"/>
      </rPr>
      <t xml:space="preserve"> </t>
    </r>
    <r>
      <rPr>
        <b/>
        <sz val="10.5"/>
        <color rgb="FF222222"/>
        <rFont val="Sylfaen"/>
        <family val="1"/>
      </rPr>
      <t>და</t>
    </r>
    <r>
      <rPr>
        <b/>
        <sz val="10.5"/>
        <color rgb="FF222222"/>
        <rFont val="Verdana"/>
        <family val="2"/>
      </rPr>
      <t xml:space="preserve"> </t>
    </r>
    <r>
      <rPr>
        <b/>
        <sz val="10.5"/>
        <color rgb="FF222222"/>
        <rFont val="Sylfaen"/>
        <family val="1"/>
      </rPr>
      <t>სანიაღვრე</t>
    </r>
    <r>
      <rPr>
        <b/>
        <sz val="10.5"/>
        <color rgb="FF222222"/>
        <rFont val="Verdana"/>
        <family val="2"/>
      </rPr>
      <t xml:space="preserve"> </t>
    </r>
    <r>
      <rPr>
        <b/>
        <sz val="10.5"/>
        <color rgb="FF222222"/>
        <rFont val="Sylfaen"/>
        <family val="1"/>
      </rPr>
      <t>არხების</t>
    </r>
    <r>
      <rPr>
        <b/>
        <sz val="10.5"/>
        <color rgb="FF222222"/>
        <rFont val="Verdana"/>
        <family val="2"/>
      </rPr>
      <t xml:space="preserve"> </t>
    </r>
    <r>
      <rPr>
        <b/>
        <sz val="10.5"/>
        <color rgb="FF222222"/>
        <rFont val="Sylfaen"/>
        <family val="1"/>
      </rPr>
      <t>მოწყობა</t>
    </r>
    <r>
      <rPr>
        <b/>
        <sz val="10.5"/>
        <color rgb="FF222222"/>
        <rFont val="Verdana"/>
        <family val="2"/>
      </rPr>
      <t>-</t>
    </r>
    <r>
      <rPr>
        <b/>
        <sz val="10.5"/>
        <color rgb="FF222222"/>
        <rFont val="Sylfaen"/>
        <family val="1"/>
      </rPr>
      <t>რეაბილიტაციის</t>
    </r>
    <r>
      <rPr>
        <b/>
        <sz val="10.5"/>
        <color rgb="FF222222"/>
        <rFont val="Verdana"/>
        <family val="2"/>
      </rPr>
      <t xml:space="preserve"> </t>
    </r>
    <r>
      <rPr>
        <b/>
        <sz val="10.5"/>
        <color rgb="FF222222"/>
        <rFont val="Sylfaen"/>
        <family val="1"/>
      </rPr>
      <t>სამუშაოების</t>
    </r>
    <r>
      <rPr>
        <b/>
        <sz val="10.5"/>
        <color rgb="FF222222"/>
        <rFont val="Verdana"/>
        <family val="2"/>
      </rPr>
      <t xml:space="preserve"> </t>
    </r>
    <r>
      <rPr>
        <b/>
        <sz val="10.5"/>
        <color rgb="FF222222"/>
        <rFont val="Sylfaen"/>
        <family val="1"/>
      </rPr>
      <t xml:space="preserve">უზრუნველყოფა </t>
    </r>
    <r>
      <rPr>
        <b/>
        <sz val="10"/>
        <color theme="1"/>
        <rFont val="Sylfaen"/>
        <family val="1"/>
      </rPr>
      <t>“</t>
    </r>
  </si>
  <si>
    <r>
      <t>,,სოფლის პროგრამის მხარდაჭერის ფარგლებში ახალციხის მუნიციპალიტეტის სოფელ აგარაში შიდა გზების რეაბილიტაციისა და სოფელ თისელში ხიდბოგირების და სანიაღვრე არხების მოწყობის-სარეაბილიტაციო სამუშაოების</t>
    </r>
    <r>
      <rPr>
        <sz val="10.5"/>
        <color rgb="FF222222"/>
        <rFont val="Verdana"/>
        <family val="2"/>
      </rPr>
      <t xml:space="preserve"> </t>
    </r>
    <r>
      <rPr>
        <b/>
        <sz val="10"/>
        <color theme="1"/>
        <rFont val="Sylfaen"/>
        <family val="1"/>
      </rPr>
      <t xml:space="preserve"> უზრუნველყოფა“. </t>
    </r>
  </si>
  <si>
    <t>31.09.2021</t>
  </si>
  <si>
    <t>,,სოფლის მხარდაჭერის პროგრამის ფარგლებში ახალციხის მუნიციპალიტეტის სოფელებში ტატანისში და პატარა პამაჯში ამბულატორიის შენობების დასრულებისა და რეაბილიტაციის სამუშაოების უზრუნველყოფა“</t>
  </si>
  <si>
    <t>01006011595</t>
  </si>
  <si>
    <t>A4 ფორმატის უმაღლესი ხარისხის საბეჭდი ქაღალდის შეძენა</t>
  </si>
  <si>
    <t xml:space="preserve">,,ქალაქ ახალციხეში ხელოვნურ ტბაზე საფეხმავლო ბილიკის და ველო ბილიკის მოწყობის სამუშაოების უზრუნველყოფა“ </t>
  </si>
  <si>
    <r>
      <t>2021 წლის 08 აგვისტოს და 14 აგვისტოს გასამართი ღონისძიებებისათვის „აგვისტოს ომში დაღუპულთა გახსენების დღე“ და „აფხაზეთის ომში დაღუპულთა ხსენების დღე“ ყვავილების შეძენის უზრუნველყოფა</t>
    </r>
    <r>
      <rPr>
        <b/>
        <sz val="10"/>
        <color theme="1"/>
        <rFont val="Sylfaen"/>
        <family val="1"/>
      </rPr>
      <t>,</t>
    </r>
  </si>
  <si>
    <t>47001012483</t>
  </si>
  <si>
    <t>47001007554</t>
  </si>
  <si>
    <t>224092274</t>
  </si>
  <si>
    <t>236098165</t>
  </si>
  <si>
    <t>224067729</t>
  </si>
  <si>
    <t>202283242</t>
  </si>
  <si>
    <t>47001046047</t>
  </si>
  <si>
    <t>205189142</t>
  </si>
  <si>
    <t>13001054307</t>
  </si>
  <si>
    <t>47001035687</t>
  </si>
  <si>
    <t>47001011688</t>
  </si>
  <si>
    <t>47001002683</t>
  </si>
  <si>
    <t>424252061</t>
  </si>
  <si>
    <t>405433623</t>
  </si>
  <si>
    <t xml:space="preserve">,,ქ. ახალციხეში, რუსთაველის ქუჩა №124-ში არსებული სამსართულიანი შენობის სარეაბილიტაციო სამუშაოების უზრუნველყოფა“ </t>
  </si>
  <si>
    <r>
      <t xml:space="preserve">ახალციხის მუნიციპალიტეტის მერიის ადმინისტრაციულ შენობაში (ახალციხე, შალვა ახალციხელის ქუჩა </t>
    </r>
    <r>
      <rPr>
        <b/>
        <sz val="10"/>
        <color rgb="FF000000"/>
        <rFont val="Sylfaen"/>
        <family val="1"/>
      </rPr>
      <t xml:space="preserve">№2) </t>
    </r>
    <r>
      <rPr>
        <b/>
        <sz val="10"/>
        <color theme="1"/>
        <rFont val="Sylfaen"/>
        <family val="1"/>
      </rPr>
      <t xml:space="preserve">დაზიანებული კედლის კონდენციონერების შეკეთება-მონტაჟის მომსახურების შეძენის უზრუნველყოფა, </t>
    </r>
  </si>
  <si>
    <t>ახალციხის მუნიციპალიტეტის მიერ დეზობარიერების შეძენა</t>
  </si>
  <si>
    <t xml:space="preserve">,,ახალციხის მუნიციპალიტეტის სოფელებში ურაველში, ზემო სხვილისში და წირაში სპორტული მოედნების სარეაბილიტაციო სამუშაოების უზრუნველყოფა </t>
  </si>
  <si>
    <t xml:space="preserve">,,სოფლის მხარდაჭერის პროგრამის ფარგლებში ახალციხის მუნიციპალიტეტის სოფელ წნისში და სოფელ ნაოხრების სკვერების სარეაბილიტაციო სამუშაოების (გაგრძელება) უზრუნველყოფა“. </t>
  </si>
  <si>
    <r>
      <t xml:space="preserve">    </t>
    </r>
    <r>
      <rPr>
        <b/>
        <sz val="10"/>
        <color rgb="FF000000"/>
        <rFont val="Sylfaen"/>
        <family val="1"/>
      </rPr>
      <t>ახალციხის მუნიციპალიტეტის მერიის, განათლების, კულტურისა და სპორტის სამსახურის მიერ დაგეგმილ ღონისძიებებისათვის სა</t>
    </r>
    <r>
      <rPr>
        <b/>
        <sz val="10"/>
        <color theme="1"/>
        <rFont val="Sylfaen"/>
        <family val="1"/>
      </rPr>
      <t xml:space="preserve">საჩუქრედ ბრენდული პოლიეთილენის პარკების </t>
    </r>
    <r>
      <rPr>
        <b/>
        <sz val="10"/>
        <color rgb="FF000000"/>
        <rFont val="Sylfaen"/>
        <family val="1"/>
      </rPr>
      <t xml:space="preserve">შეძენის უზრუნველყოფა, </t>
    </r>
  </si>
  <si>
    <t xml:space="preserve">2021 წლის 12 აგვისტოს, ახალციხის მუნიციპალიტეტის ფეხბურთის გუნდი „მე-13 ბატალიონი“ მიემგზავრება ნინოწმინდაში რეგიონალურ თამაშზე „მოყვარულთა თასი 2021“, გუნდი „მე-13 ბატალიონი“-ს წევრების კვებით მომსახურების შეძენის უზრუნველყოფა, </t>
  </si>
  <si>
    <r>
      <t xml:space="preserve">2021 წლის 06 აგვისტოს ახალციხის მუნიციპალიტეტში გამართულ ნატვრის ხის საიუბილეო ღონისძიებაზე </t>
    </r>
    <r>
      <rPr>
        <b/>
        <sz val="10"/>
        <color theme="1"/>
        <rFont val="Sylfaen"/>
        <family val="1"/>
      </rPr>
      <t xml:space="preserve">ჩამობრძანებული სტუმრების მიღება-გამასპინძლებისათვის კვებით მომსახურების შეძენის უზრუნველყოფა, </t>
    </r>
  </si>
  <si>
    <t xml:space="preserve">10.06.2021 ცვლილება 11.08.2021 </t>
  </si>
  <si>
    <t>02.08.2021 ცვლილება</t>
  </si>
  <si>
    <t>,,სოფლის მხარდაჭერის პროგრამის ფარგლებში ახალციხის მუნიციპალიტეტის სოფელ აბათხევისა და სოფელ წყალთბილას შიდა საავტომობილო გზების სარეაბილიტაციო სამუშაოების უზრუნველყოფა“</t>
  </si>
  <si>
    <t xml:space="preserve">„ქალაქ ახალციხეში, წიქვაძის ქუჩის მიმდებარედ, მარდის ხევზე რკინა-ბეტონის (მართკუთხა არხი კვეთით 2.5*1.8 მ) არხის მოწყობა“ </t>
  </si>
  <si>
    <r>
      <t>,,</t>
    </r>
    <r>
      <rPr>
        <b/>
        <sz val="11"/>
        <color rgb="FF222222"/>
        <rFont val="Sylfaen"/>
        <family val="1"/>
      </rPr>
      <t>სოფლის მხარდაჭერის პროგრამის ფარგლებში ახალციხის მუნიციპალიტეტის სოფლებში: ღრელში, ანდაში და ანდრიაწმინდაში სასმელი წყლის სისტემის სარეაბილიტაციო სამუშაოების უზრუნველყოფა</t>
    </r>
    <r>
      <rPr>
        <b/>
        <sz val="11"/>
        <color theme="1"/>
        <rFont val="Sylfaen"/>
        <family val="1"/>
      </rPr>
      <t xml:space="preserve">“. </t>
    </r>
  </si>
  <si>
    <t xml:space="preserve">სოფლის მხარდაჭერის პროგრამის ფარგლებში ახალციხის მუნიციპალიტეტის წყალთბილის ადმინისტრაციულ ერთეულში სოფელ წინუბანში, ყულალისში და ორალში შიდა საავტომობილო გზების სარეაბილიტაციო სამუშაოების უზრუნველყოფა“. </t>
  </si>
  <si>
    <t xml:space="preserve">,,ქ. ახალციხის, მე-3 საბავშვო-ბაღის ღობის, საცალფეხო ბილიკის, საქვაბის და ცენტრალური ბიბლიოთეკის საქვაბის სარეაბილიტაციო სამუშაოების უზრუნველყოფა“ </t>
  </si>
  <si>
    <t>ვიდეოსათვალთვალო კამერების შეძენა</t>
  </si>
  <si>
    <t>ნიღბების (პირბადის) შეძენა</t>
  </si>
  <si>
    <t>31,.08.2023</t>
  </si>
  <si>
    <r>
      <t xml:space="preserve">დიდი ტვირთამწეობის ავტომანქანის საბურავები </t>
    </r>
    <r>
      <rPr>
        <b/>
        <sz val="11"/>
        <color theme="1"/>
        <rFont val="Sylfaen"/>
        <family val="1"/>
      </rPr>
      <t>(</t>
    </r>
    <r>
      <rPr>
        <b/>
        <sz val="9"/>
        <color theme="1"/>
        <rFont val="Sylfaen"/>
        <family val="1"/>
      </rPr>
      <t> JCB ექსკავატორს სახ:№ AA-029-B</t>
    </r>
    <r>
      <rPr>
        <b/>
        <sz val="9"/>
        <color theme="1"/>
        <rFont val="Calibri"/>
        <family val="2"/>
        <scheme val="minor"/>
      </rPr>
      <t>)</t>
    </r>
  </si>
  <si>
    <t>,,ახალციხის მუნიციპალიტეტის სოფელებში კლდეში, აგარაში, აწყურში (ორი მოედანი) სპორტული მოედნების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</si>
  <si>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სოფელებში კლდეში და ივლიტაში სკვერის მოწყობის სამუშაოების უზრუნველყოფა“</t>
  </si>
  <si>
    <r>
      <t>„</t>
    </r>
    <r>
      <rPr>
        <b/>
        <sz val="10"/>
        <color rgb="FF222222"/>
        <rFont val="Sylfaen"/>
        <family val="1"/>
      </rPr>
      <t>ახალციხის</t>
    </r>
    <r>
      <rPr>
        <b/>
        <sz val="10"/>
        <color rgb="FF222222"/>
        <rFont val="Verdana"/>
        <family val="2"/>
      </rPr>
      <t xml:space="preserve"> </t>
    </r>
    <r>
      <rPr>
        <b/>
        <sz val="10"/>
        <color rgb="FF222222"/>
        <rFont val="Sylfaen"/>
        <family val="1"/>
      </rPr>
      <t>მუნიციპალიტეტის</t>
    </r>
    <r>
      <rPr>
        <b/>
        <sz val="10"/>
        <color rgb="FF222222"/>
        <rFont val="Verdana"/>
        <family val="2"/>
      </rPr>
      <t xml:space="preserve"> </t>
    </r>
    <r>
      <rPr>
        <b/>
        <sz val="10"/>
        <color rgb="FF222222"/>
        <rFont val="Sylfaen"/>
        <family val="1"/>
      </rPr>
      <t>მერიის</t>
    </r>
    <r>
      <rPr>
        <b/>
        <sz val="10"/>
        <color rgb="FF222222"/>
        <rFont val="Verdana"/>
        <family val="2"/>
      </rPr>
      <t xml:space="preserve"> </t>
    </r>
    <r>
      <rPr>
        <b/>
        <sz val="10"/>
        <color rgb="FF222222"/>
        <rFont val="Sylfaen"/>
        <family val="1"/>
      </rPr>
      <t>განათლების</t>
    </r>
    <r>
      <rPr>
        <b/>
        <sz val="10"/>
        <color rgb="FF222222"/>
        <rFont val="Verdana"/>
        <family val="2"/>
      </rPr>
      <t xml:space="preserve">, </t>
    </r>
    <r>
      <rPr>
        <b/>
        <sz val="10"/>
        <color rgb="FF222222"/>
        <rFont val="Sylfaen"/>
        <family val="1"/>
      </rPr>
      <t>კულტურისა</t>
    </r>
    <r>
      <rPr>
        <b/>
        <sz val="10"/>
        <color rgb="FF222222"/>
        <rFont val="Verdana"/>
        <family val="2"/>
      </rPr>
      <t xml:space="preserve"> </t>
    </r>
    <r>
      <rPr>
        <b/>
        <sz val="10"/>
        <color rgb="FF222222"/>
        <rFont val="Sylfaen"/>
        <family val="1"/>
      </rPr>
      <t>და</t>
    </r>
    <r>
      <rPr>
        <b/>
        <sz val="10"/>
        <color rgb="FF222222"/>
        <rFont val="Verdana"/>
        <family val="2"/>
      </rPr>
      <t xml:space="preserve"> </t>
    </r>
    <r>
      <rPr>
        <b/>
        <sz val="10"/>
        <color rgb="FF222222"/>
        <rFont val="Sylfaen"/>
        <family val="1"/>
      </rPr>
      <t>სპორტის</t>
    </r>
    <r>
      <rPr>
        <b/>
        <sz val="10"/>
        <color rgb="FF222222"/>
        <rFont val="Verdana"/>
        <family val="2"/>
      </rPr>
      <t xml:space="preserve"> </t>
    </r>
    <r>
      <rPr>
        <b/>
        <sz val="10"/>
        <color rgb="FF222222"/>
        <rFont val="Sylfaen"/>
        <family val="1"/>
      </rPr>
      <t>სამსახურის</t>
    </r>
    <r>
      <rPr>
        <b/>
        <sz val="10"/>
        <color rgb="FF222222"/>
        <rFont val="Verdana"/>
        <family val="2"/>
      </rPr>
      <t xml:space="preserve"> </t>
    </r>
    <r>
      <rPr>
        <b/>
        <sz val="10"/>
        <color rgb="FF222222"/>
        <rFont val="Sylfaen"/>
        <family val="1"/>
      </rPr>
      <t>მიერ</t>
    </r>
    <r>
      <rPr>
        <b/>
        <sz val="10"/>
        <color rgb="FF222222"/>
        <rFont val="Verdana"/>
        <family val="2"/>
      </rPr>
      <t xml:space="preserve"> </t>
    </r>
    <r>
      <rPr>
        <b/>
        <sz val="10"/>
        <color rgb="FF222222"/>
        <rFont val="Sylfaen"/>
        <family val="1"/>
      </rPr>
      <t>დაგეგმილ</t>
    </r>
    <r>
      <rPr>
        <b/>
        <sz val="10"/>
        <color rgb="FF222222"/>
        <rFont val="Verdana"/>
        <family val="2"/>
      </rPr>
      <t xml:space="preserve"> </t>
    </r>
    <r>
      <rPr>
        <b/>
        <sz val="10"/>
        <color rgb="FF222222"/>
        <rFont val="Sylfaen"/>
        <family val="1"/>
      </rPr>
      <t>ღონისძიებისთვის</t>
    </r>
    <r>
      <rPr>
        <b/>
        <sz val="10"/>
        <color rgb="FF222222"/>
        <rFont val="Verdana"/>
        <family val="2"/>
      </rPr>
      <t xml:space="preserve"> „</t>
    </r>
    <r>
      <rPr>
        <b/>
        <sz val="10"/>
        <color rgb="FF222222"/>
        <rFont val="Sylfaen"/>
        <family val="1"/>
      </rPr>
      <t>ახალი</t>
    </r>
    <r>
      <rPr>
        <b/>
        <sz val="10"/>
        <color rgb="FF222222"/>
        <rFont val="Verdana"/>
        <family val="2"/>
      </rPr>
      <t xml:space="preserve"> </t>
    </r>
    <r>
      <rPr>
        <b/>
        <sz val="10"/>
        <color rgb="FF222222"/>
        <rFont val="Sylfaen"/>
        <family val="1"/>
      </rPr>
      <t>სასწავლო</t>
    </r>
    <r>
      <rPr>
        <b/>
        <sz val="10"/>
        <color rgb="FF222222"/>
        <rFont val="Verdana"/>
        <family val="2"/>
      </rPr>
      <t xml:space="preserve"> </t>
    </r>
    <r>
      <rPr>
        <b/>
        <sz val="10"/>
        <color rgb="FF222222"/>
        <rFont val="Sylfaen"/>
        <family val="1"/>
      </rPr>
      <t>წლის</t>
    </r>
    <r>
      <rPr>
        <b/>
        <sz val="10"/>
        <color rgb="FF222222"/>
        <rFont val="Verdana"/>
        <family val="2"/>
      </rPr>
      <t xml:space="preserve"> </t>
    </r>
    <r>
      <rPr>
        <b/>
        <sz val="10"/>
        <color rgb="FF222222"/>
        <rFont val="Sylfaen"/>
        <family val="1"/>
      </rPr>
      <t>მილოცვა</t>
    </r>
    <r>
      <rPr>
        <b/>
        <sz val="10"/>
        <color rgb="FF222222"/>
        <rFont val="Verdana"/>
        <family val="2"/>
      </rPr>
      <t xml:space="preserve"> </t>
    </r>
    <r>
      <rPr>
        <b/>
        <sz val="10"/>
        <color rgb="FF222222"/>
        <rFont val="Sylfaen"/>
        <family val="1"/>
      </rPr>
      <t>პირველ</t>
    </r>
    <r>
      <rPr>
        <b/>
        <sz val="10"/>
        <color rgb="FF222222"/>
        <rFont val="Verdana"/>
        <family val="2"/>
      </rPr>
      <t xml:space="preserve"> </t>
    </r>
    <r>
      <rPr>
        <b/>
        <sz val="10"/>
        <color rgb="FF222222"/>
        <rFont val="Sylfaen"/>
        <family val="1"/>
      </rPr>
      <t>კლასელთათვის</t>
    </r>
    <r>
      <rPr>
        <b/>
        <sz val="10"/>
        <color rgb="FF222222"/>
        <rFont val="Verdana"/>
        <family val="2"/>
      </rPr>
      <t xml:space="preserve">“ </t>
    </r>
    <r>
      <rPr>
        <b/>
        <sz val="10"/>
        <color rgb="FF222222"/>
        <rFont val="Sylfaen"/>
        <family val="1"/>
      </rPr>
      <t>საკანცელარიო</t>
    </r>
    <r>
      <rPr>
        <b/>
        <sz val="10"/>
        <color rgb="FF222222"/>
        <rFont val="Verdana"/>
        <family val="2"/>
      </rPr>
      <t xml:space="preserve"> </t>
    </r>
    <r>
      <rPr>
        <b/>
        <sz val="10"/>
        <color rgb="FF222222"/>
        <rFont val="Sylfaen"/>
        <family val="1"/>
      </rPr>
      <t>ნივთების</t>
    </r>
    <r>
      <rPr>
        <b/>
        <sz val="10"/>
        <color rgb="FF222222"/>
        <rFont val="Verdana"/>
        <family val="2"/>
      </rPr>
      <t xml:space="preserve"> </t>
    </r>
    <r>
      <rPr>
        <b/>
        <sz val="10"/>
        <color rgb="FF222222"/>
        <rFont val="Sylfaen"/>
        <family val="1"/>
      </rPr>
      <t>შეძენის</t>
    </r>
    <r>
      <rPr>
        <b/>
        <sz val="10"/>
        <color rgb="FF222222"/>
        <rFont val="Verdana"/>
        <family val="2"/>
      </rPr>
      <t xml:space="preserve"> </t>
    </r>
    <r>
      <rPr>
        <b/>
        <sz val="10"/>
        <color rgb="FF222222"/>
        <rFont val="Sylfaen"/>
        <family val="1"/>
      </rPr>
      <t>უზრუნველყოფა“</t>
    </r>
  </si>
  <si>
    <r>
      <t>"</t>
    </r>
    <r>
      <rPr>
        <b/>
        <sz val="10.5"/>
        <color rgb="FF222222"/>
        <rFont val="Sylfaen"/>
        <family val="1"/>
      </rPr>
      <t>ახალციხის</t>
    </r>
    <r>
      <rPr>
        <b/>
        <sz val="10.5"/>
        <color rgb="FF222222"/>
        <rFont val="Verdana"/>
        <family val="2"/>
      </rPr>
      <t xml:space="preserve"> </t>
    </r>
    <r>
      <rPr>
        <b/>
        <sz val="10.5"/>
        <color rgb="FF222222"/>
        <rFont val="Sylfaen"/>
        <family val="1"/>
      </rPr>
      <t>მუნიციპალიტეტის</t>
    </r>
    <r>
      <rPr>
        <b/>
        <sz val="10.5"/>
        <color rgb="FF222222"/>
        <rFont val="Verdana"/>
        <family val="2"/>
      </rPr>
      <t xml:space="preserve"> 2021 </t>
    </r>
    <r>
      <rPr>
        <b/>
        <sz val="10.5"/>
        <color rgb="FF222222"/>
        <rFont val="Sylfaen"/>
        <family val="1"/>
      </rPr>
      <t>წლის</t>
    </r>
    <r>
      <rPr>
        <b/>
        <sz val="10.5"/>
        <color rgb="FF222222"/>
        <rFont val="Verdana"/>
        <family val="2"/>
      </rPr>
      <t xml:space="preserve"> </t>
    </r>
    <r>
      <rPr>
        <b/>
        <sz val="10.5"/>
        <color rgb="FF222222"/>
        <rFont val="Sylfaen"/>
        <family val="1"/>
      </rPr>
      <t>ბიუჯეტიდან</t>
    </r>
    <r>
      <rPr>
        <b/>
        <sz val="10.5"/>
        <color rgb="FF222222"/>
        <rFont val="Verdana"/>
        <family val="2"/>
      </rPr>
      <t xml:space="preserve"> </t>
    </r>
    <r>
      <rPr>
        <b/>
        <sz val="10.5"/>
        <color rgb="FF222222"/>
        <rFont val="Sylfaen"/>
        <family val="1"/>
      </rPr>
      <t>სოციალური</t>
    </r>
    <r>
      <rPr>
        <b/>
        <sz val="10.5"/>
        <color rgb="FF222222"/>
        <rFont val="Verdana"/>
        <family val="2"/>
      </rPr>
      <t xml:space="preserve"> </t>
    </r>
    <r>
      <rPr>
        <b/>
        <sz val="10.5"/>
        <color rgb="FF222222"/>
        <rFont val="Sylfaen"/>
        <family val="1"/>
      </rPr>
      <t>დახმარების</t>
    </r>
    <r>
      <rPr>
        <b/>
        <sz val="10.5"/>
        <color rgb="FF222222"/>
        <rFont val="Verdana"/>
        <family val="2"/>
      </rPr>
      <t xml:space="preserve"> </t>
    </r>
    <r>
      <rPr>
        <b/>
        <sz val="10.5"/>
        <color rgb="FF222222"/>
        <rFont val="Sylfaen"/>
        <family val="1"/>
      </rPr>
      <t>გაცემის</t>
    </r>
    <r>
      <rPr>
        <b/>
        <sz val="10.5"/>
        <color rgb="FF222222"/>
        <rFont val="Verdana"/>
        <family val="2"/>
      </rPr>
      <t xml:space="preserve"> </t>
    </r>
    <r>
      <rPr>
        <b/>
        <sz val="10.5"/>
        <color rgb="FF222222"/>
        <rFont val="Sylfaen"/>
        <family val="1"/>
      </rPr>
      <t>წესი</t>
    </r>
    <r>
      <rPr>
        <b/>
        <sz val="10.5"/>
        <color rgb="FF222222"/>
        <rFont val="Verdana"/>
        <family val="2"/>
      </rPr>
      <t>“-</t>
    </r>
    <r>
      <rPr>
        <b/>
        <sz val="10.5"/>
        <color rgb="FF222222"/>
        <rFont val="Sylfaen"/>
        <family val="1"/>
      </rPr>
      <t>ს</t>
    </r>
    <r>
      <rPr>
        <b/>
        <sz val="10.5"/>
        <color rgb="FF222222"/>
        <rFont val="Verdana"/>
        <family val="2"/>
      </rPr>
      <t xml:space="preserve"> </t>
    </r>
    <r>
      <rPr>
        <b/>
        <sz val="10.5"/>
        <color rgb="FF222222"/>
        <rFont val="Sylfaen"/>
        <family val="1"/>
      </rPr>
      <t>შესაბამისად</t>
    </r>
    <r>
      <rPr>
        <b/>
        <sz val="10.5"/>
        <color rgb="FF222222"/>
        <rFont val="Verdana"/>
        <family val="2"/>
      </rPr>
      <t xml:space="preserve"> </t>
    </r>
    <r>
      <rPr>
        <b/>
        <sz val="10.5"/>
        <color rgb="FF222222"/>
        <rFont val="Sylfaen"/>
        <family val="1"/>
      </rPr>
      <t>სასურსათო</t>
    </r>
    <r>
      <rPr>
        <b/>
        <sz val="10.5"/>
        <color rgb="FF222222"/>
        <rFont val="Verdana"/>
        <family val="2"/>
      </rPr>
      <t xml:space="preserve"> </t>
    </r>
    <r>
      <rPr>
        <b/>
        <sz val="10.5"/>
        <color rgb="FF222222"/>
        <rFont val="Sylfaen"/>
        <family val="1"/>
      </rPr>
      <t>პაკეტებისათვის</t>
    </r>
    <r>
      <rPr>
        <b/>
        <sz val="10.5"/>
        <color rgb="FF222222"/>
        <rFont val="Verdana"/>
        <family val="2"/>
      </rPr>
      <t xml:space="preserve"> </t>
    </r>
    <r>
      <rPr>
        <b/>
        <sz val="10.5"/>
        <color rgb="FF222222"/>
        <rFont val="Sylfaen"/>
        <family val="1"/>
      </rPr>
      <t>მცენარეული</t>
    </r>
    <r>
      <rPr>
        <b/>
        <sz val="10.5"/>
        <color rgb="FF222222"/>
        <rFont val="Verdana"/>
        <family val="2"/>
      </rPr>
      <t xml:space="preserve"> </t>
    </r>
    <r>
      <rPr>
        <b/>
        <sz val="10.5"/>
        <color rgb="FF222222"/>
        <rFont val="Sylfaen"/>
        <family val="1"/>
      </rPr>
      <t>ზეთის</t>
    </r>
    <r>
      <rPr>
        <b/>
        <sz val="10.5"/>
        <color rgb="FF222222"/>
        <rFont val="Verdana"/>
        <family val="2"/>
      </rPr>
      <t xml:space="preserve"> </t>
    </r>
    <r>
      <rPr>
        <b/>
        <sz val="10.5"/>
        <color rgb="FF222222"/>
        <rFont val="Sylfaen"/>
        <family val="1"/>
      </rPr>
      <t>შეძენის</t>
    </r>
    <r>
      <rPr>
        <b/>
        <sz val="10.5"/>
        <color rgb="FF222222"/>
        <rFont val="Verdana"/>
        <family val="2"/>
      </rPr>
      <t xml:space="preserve"> </t>
    </r>
    <r>
      <rPr>
        <b/>
        <sz val="10.5"/>
        <color rgb="FF222222"/>
        <rFont val="Sylfaen"/>
        <family val="1"/>
      </rPr>
      <t>უზრუნველყოფა“</t>
    </r>
  </si>
  <si>
    <t>მცირე ტვირთამწეობის ავტომანქანის საბურავები</t>
  </si>
  <si>
    <r>
      <t>„</t>
    </r>
    <r>
      <rPr>
        <b/>
        <sz val="10"/>
        <color rgb="FF222222"/>
        <rFont val="Sylfaen"/>
        <family val="1"/>
      </rPr>
      <t>ახალციხის</t>
    </r>
    <r>
      <rPr>
        <b/>
        <sz val="10"/>
        <color rgb="FF222222"/>
        <rFont val="Verdana"/>
        <family val="2"/>
      </rPr>
      <t xml:space="preserve"> </t>
    </r>
    <r>
      <rPr>
        <b/>
        <sz val="10"/>
        <color rgb="FF222222"/>
        <rFont val="Sylfaen"/>
        <family val="1"/>
      </rPr>
      <t>მუნიციპალიტეტის</t>
    </r>
    <r>
      <rPr>
        <b/>
        <sz val="10"/>
        <color rgb="FF222222"/>
        <rFont val="Verdana"/>
        <family val="2"/>
      </rPr>
      <t xml:space="preserve"> </t>
    </r>
    <r>
      <rPr>
        <b/>
        <sz val="10"/>
        <color rgb="FF222222"/>
        <rFont val="Sylfaen"/>
        <family val="1"/>
      </rPr>
      <t>მერიის</t>
    </r>
    <r>
      <rPr>
        <b/>
        <sz val="10"/>
        <color rgb="FF222222"/>
        <rFont val="Verdana"/>
        <family val="2"/>
      </rPr>
      <t xml:space="preserve"> </t>
    </r>
    <r>
      <rPr>
        <b/>
        <sz val="10"/>
        <color rgb="FF222222"/>
        <rFont val="Sylfaen"/>
        <family val="1"/>
      </rPr>
      <t>განათლების</t>
    </r>
    <r>
      <rPr>
        <b/>
        <sz val="10"/>
        <color rgb="FF222222"/>
        <rFont val="Verdana"/>
        <family val="2"/>
      </rPr>
      <t xml:space="preserve">, </t>
    </r>
    <r>
      <rPr>
        <b/>
        <sz val="10"/>
        <color rgb="FF222222"/>
        <rFont val="Sylfaen"/>
        <family val="1"/>
      </rPr>
      <t>კულტურისა</t>
    </r>
    <r>
      <rPr>
        <b/>
        <sz val="10"/>
        <color rgb="FF222222"/>
        <rFont val="Verdana"/>
        <family val="2"/>
      </rPr>
      <t xml:space="preserve"> </t>
    </r>
    <r>
      <rPr>
        <b/>
        <sz val="10"/>
        <color rgb="FF222222"/>
        <rFont val="Sylfaen"/>
        <family val="1"/>
      </rPr>
      <t>და</t>
    </r>
    <r>
      <rPr>
        <b/>
        <sz val="10"/>
        <color rgb="FF222222"/>
        <rFont val="Verdana"/>
        <family val="2"/>
      </rPr>
      <t xml:space="preserve"> </t>
    </r>
    <r>
      <rPr>
        <b/>
        <sz val="10"/>
        <color rgb="FF222222"/>
        <rFont val="Sylfaen"/>
        <family val="1"/>
      </rPr>
      <t>სპორტის</t>
    </r>
    <r>
      <rPr>
        <b/>
        <sz val="10"/>
        <color rgb="FF222222"/>
        <rFont val="Verdana"/>
        <family val="2"/>
      </rPr>
      <t xml:space="preserve"> </t>
    </r>
    <r>
      <rPr>
        <b/>
        <sz val="10"/>
        <color rgb="FF222222"/>
        <rFont val="Sylfaen"/>
        <family val="1"/>
      </rPr>
      <t>სამსახურის</t>
    </r>
    <r>
      <rPr>
        <b/>
        <sz val="10"/>
        <color rgb="FF222222"/>
        <rFont val="Verdana"/>
        <family val="2"/>
      </rPr>
      <t xml:space="preserve"> </t>
    </r>
    <r>
      <rPr>
        <b/>
        <sz val="10"/>
        <color rgb="FF222222"/>
        <rFont val="Sylfaen"/>
        <family val="1"/>
      </rPr>
      <t>მიერ</t>
    </r>
    <r>
      <rPr>
        <b/>
        <sz val="10"/>
        <color rgb="FF222222"/>
        <rFont val="Verdana"/>
        <family val="2"/>
      </rPr>
      <t xml:space="preserve"> </t>
    </r>
    <r>
      <rPr>
        <b/>
        <sz val="10"/>
        <color rgb="FF222222"/>
        <rFont val="Sylfaen"/>
        <family val="1"/>
      </rPr>
      <t>დაგეგმილ</t>
    </r>
    <r>
      <rPr>
        <b/>
        <sz val="10"/>
        <color rgb="FF222222"/>
        <rFont val="Verdana"/>
        <family val="2"/>
      </rPr>
      <t xml:space="preserve"> </t>
    </r>
    <r>
      <rPr>
        <b/>
        <sz val="10"/>
        <color rgb="FF222222"/>
        <rFont val="Sylfaen"/>
        <family val="1"/>
      </rPr>
      <t>ღონისძიებისთვის</t>
    </r>
    <r>
      <rPr>
        <b/>
        <sz val="10"/>
        <color rgb="FF222222"/>
        <rFont val="Verdana"/>
        <family val="2"/>
      </rPr>
      <t xml:space="preserve"> „</t>
    </r>
    <r>
      <rPr>
        <b/>
        <sz val="10"/>
        <color rgb="FF222222"/>
        <rFont val="Sylfaen"/>
        <family val="1"/>
      </rPr>
      <t>ახალი</t>
    </r>
    <r>
      <rPr>
        <b/>
        <sz val="10"/>
        <color rgb="FF222222"/>
        <rFont val="Verdana"/>
        <family val="2"/>
      </rPr>
      <t xml:space="preserve"> </t>
    </r>
    <r>
      <rPr>
        <b/>
        <sz val="10"/>
        <color rgb="FF222222"/>
        <rFont val="Sylfaen"/>
        <family val="1"/>
      </rPr>
      <t>სასწავლო</t>
    </r>
    <r>
      <rPr>
        <b/>
        <sz val="10"/>
        <color rgb="FF222222"/>
        <rFont val="Verdana"/>
        <family val="2"/>
      </rPr>
      <t xml:space="preserve"> </t>
    </r>
    <r>
      <rPr>
        <b/>
        <sz val="10"/>
        <color rgb="FF222222"/>
        <rFont val="Sylfaen"/>
        <family val="1"/>
      </rPr>
      <t>წლის</t>
    </r>
    <r>
      <rPr>
        <b/>
        <sz val="10"/>
        <color rgb="FF222222"/>
        <rFont val="Verdana"/>
        <family val="2"/>
      </rPr>
      <t xml:space="preserve"> </t>
    </r>
    <r>
      <rPr>
        <b/>
        <sz val="10"/>
        <color rgb="FF222222"/>
        <rFont val="Sylfaen"/>
        <family val="1"/>
      </rPr>
      <t>მილოცვა</t>
    </r>
    <r>
      <rPr>
        <b/>
        <sz val="10"/>
        <color rgb="FF222222"/>
        <rFont val="Verdana"/>
        <family val="2"/>
      </rPr>
      <t xml:space="preserve"> </t>
    </r>
    <r>
      <rPr>
        <b/>
        <sz val="10"/>
        <color rgb="FF222222"/>
        <rFont val="Sylfaen"/>
        <family val="1"/>
      </rPr>
      <t>პირველ</t>
    </r>
    <r>
      <rPr>
        <b/>
        <sz val="10"/>
        <color rgb="FF222222"/>
        <rFont val="Verdana"/>
        <family val="2"/>
      </rPr>
      <t xml:space="preserve"> </t>
    </r>
    <r>
      <rPr>
        <b/>
        <sz val="10"/>
        <color rgb="FF222222"/>
        <rFont val="Sylfaen"/>
        <family val="1"/>
      </rPr>
      <t>კლასელთათვის</t>
    </r>
    <r>
      <rPr>
        <b/>
        <sz val="10"/>
        <color rgb="FF222222"/>
        <rFont val="Verdana"/>
        <family val="2"/>
      </rPr>
      <t>“</t>
    </r>
    <r>
      <rPr>
        <b/>
        <sz val="10"/>
        <color rgb="FF222222"/>
        <rFont val="Sylfaen"/>
        <family val="1"/>
      </rPr>
      <t xml:space="preserve"> (პლასტელინების) შეძენის უზრუნველყოფაზე</t>
    </r>
  </si>
  <si>
    <t xml:space="preserve">მომსახურება მის ელექტრონულ განაცხადში მითითებულ დომენურ სახელთან </t>
  </si>
  <si>
    <t>,,ქალაქ ახალციხეში, კლდიაშვილის და გორის ქუჩების მიმდებარე ტერიტორიაზე გარე გამოყენების ფიტნესის ტრენაჟორების (თანმდევი მომსახურება - მონტაჟი და ტრენაჟორებისათვის საჩრდილობელი ფანჩატურისა და მოედნის მოწყობა) მოწყობის უზრუნველყოფა”-ზე</t>
  </si>
  <si>
    <t>,,ქალაქ ახალციხეში ზარზმელის ქუჩა №54-ის მიმდებარედ სკვერის მოწყობის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</si>
  <si>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ხაკში და სოფელ ტყემლანაში სასმელის წყლის სისტემის, სოფელ ხეოთში სარწყავი სისტემის სარეაბილიტაციო სამუშაოების უზრუნველყოფა“</t>
  </si>
  <si>
    <r>
      <t xml:space="preserve">ახალციხის მუნიციპალიტეტის ბალანსზე რიცხული ავტომობილების Ford Ranger </t>
    </r>
    <r>
      <rPr>
        <b/>
        <sz val="11"/>
        <color theme="1"/>
        <rFont val="Calibri"/>
        <family val="2"/>
        <scheme val="minor"/>
      </rPr>
      <t xml:space="preserve">CC-746 -DD; </t>
    </r>
    <r>
      <rPr>
        <b/>
        <sz val="10"/>
        <color theme="1"/>
        <rFont val="Sylfaen"/>
        <family val="1"/>
      </rPr>
      <t xml:space="preserve">Ford Ranger </t>
    </r>
    <r>
      <rPr>
        <b/>
        <sz val="11"/>
        <color theme="1"/>
        <rFont val="Calibri"/>
        <family val="2"/>
        <scheme val="minor"/>
      </rPr>
      <t>CC-748-DD</t>
    </r>
    <r>
      <rPr>
        <b/>
        <sz val="10"/>
        <color theme="1"/>
        <rFont val="Sylfaen"/>
        <family val="1"/>
      </rPr>
      <t xml:space="preserve"> თვლების ნახარის (რაზვალის) გასწორება და მასთან დაკავშირებული მომსახურების შეძენის უზრუნველყოფაზე, </t>
    </r>
  </si>
  <si>
    <r>
      <t>სოფელ</t>
    </r>
    <r>
      <rPr>
        <b/>
        <sz val="10.5"/>
        <color rgb="FF222222"/>
        <rFont val="Arial"/>
        <family val="2"/>
      </rPr>
      <t xml:space="preserve"> </t>
    </r>
    <r>
      <rPr>
        <b/>
        <sz val="10.5"/>
        <color rgb="FF222222"/>
        <rFont val="Sylfaen"/>
        <family val="1"/>
      </rPr>
      <t>მიქელწმინდაში</t>
    </r>
    <r>
      <rPr>
        <b/>
        <sz val="10.5"/>
        <color rgb="FF222222"/>
        <rFont val="Arial"/>
        <family val="2"/>
      </rPr>
      <t xml:space="preserve"> </t>
    </r>
    <r>
      <rPr>
        <b/>
        <sz val="10.5"/>
        <color rgb="FF222222"/>
        <rFont val="Sylfaen"/>
        <family val="1"/>
      </rPr>
      <t>შიდა</t>
    </r>
    <r>
      <rPr>
        <b/>
        <sz val="10.5"/>
        <color rgb="FF222222"/>
        <rFont val="Arial"/>
        <family val="2"/>
      </rPr>
      <t xml:space="preserve"> </t>
    </r>
    <r>
      <rPr>
        <b/>
        <sz val="10.5"/>
        <color rgb="FF222222"/>
        <rFont val="Sylfaen"/>
        <family val="1"/>
      </rPr>
      <t>საავტომობილო</t>
    </r>
    <r>
      <rPr>
        <b/>
        <sz val="10.5"/>
        <color rgb="FF222222"/>
        <rFont val="Arial"/>
        <family val="2"/>
      </rPr>
      <t xml:space="preserve"> </t>
    </r>
    <r>
      <rPr>
        <b/>
        <sz val="10.5"/>
        <color rgb="FF222222"/>
        <rFont val="Sylfaen"/>
        <family val="1"/>
      </rPr>
      <t xml:space="preserve">გზის </t>
    </r>
    <r>
      <rPr>
        <b/>
        <sz val="10"/>
        <color theme="1"/>
        <rFont val="Sylfaen"/>
        <family val="1"/>
      </rPr>
      <t>სარეაბილიტაციო სამუშაოების უზრუნველყოფაზე,</t>
    </r>
  </si>
  <si>
    <r>
      <t>TOYOTA PRADO სახ.ნომ QV-747-VQ</t>
    </r>
    <r>
      <rPr>
        <b/>
        <sz val="11"/>
        <color theme="1"/>
        <rFont val="Sylfaen"/>
        <family val="1"/>
      </rPr>
      <t xml:space="preserve"> აკუმულატორების შეძენა</t>
    </r>
  </si>
  <si>
    <t>ახალციხის მუნიციპალიტეტის თვითმმართველი ერთეულის ფერადი პრინტერისათვის კარტრიჯების  (HP Color Laser Jet CP5225) დამუხტვის უზრუნველყოფაზე,</t>
  </si>
  <si>
    <t>,,ახალციხის მუნიციპალიტეტის ქალაქ ვალეში (ქუჩები: ნიკოლოზ ბარათაშვილი, დავით აღმაშენებელი, ილია ჭაჭავაძე) სანიაღვრე არხების და თამარ მეფის ქუჩაზე არსებულ ტროტუარზე მოაჯირის მოწყობის სამუშაოების უზრუნველყოფა (სოფლის მხარდაჭერის პროგრამის ფარგლებში”</t>
  </si>
  <si>
    <r>
      <t xml:space="preserve">2021 წლის 22 სექტემბერს </t>
    </r>
    <r>
      <rPr>
        <b/>
        <sz val="10"/>
        <color theme="1"/>
        <rFont val="Sylfaen"/>
        <family val="1"/>
      </rPr>
      <t xml:space="preserve">ახალციხის მუნიციპალიტეტის ადმინისტრაციულ შენობაში საქმიანი ვიზიტით მობრძანებული სტუმრების ეუთოს სადამკვირვებლო მისიის  წარმომადგენლების  მიღება-გამასპინძლებისათვის ყავის,  შაქრისა და ტკბილეულის </t>
    </r>
    <r>
      <rPr>
        <b/>
        <sz val="10"/>
        <color rgb="FF000000"/>
        <rFont val="Sylfaen"/>
        <family val="1"/>
      </rPr>
      <t xml:space="preserve">შეძენის უზრუნველყოფაზე, </t>
    </r>
  </si>
  <si>
    <t>,,ახალციხის მუნიციპალიტეტის სოფელ აწყურში სასმელი წყლის სალექარის მოწყობის, არსებული ფილტრის რეაბილიტაცია-რეკონსტრუქციის და რეზერვუარების სარეაბილიტაციო სამუშაოების უზრუნველყოფა“</t>
  </si>
  <si>
    <r>
      <t>2021 წლის 27 სექტემბერს გასამართი ღონისძიებებისათვის „სოხუმის დაცემის დღე“ ყვავილების შეძენის უზრუნველყოფა</t>
    </r>
    <r>
      <rPr>
        <b/>
        <sz val="10"/>
        <color theme="1"/>
        <rFont val="Sylfaen"/>
        <family val="1"/>
      </rPr>
      <t>,</t>
    </r>
  </si>
  <si>
    <t xml:space="preserve">,,ახალციხის მუნიციპალიტეტის ქალაქ ვალეში შიდა საავტომობილო გზის და სანიაღვრე არხების მოწყობა-რეაბილიტაციის სამუშაოების უზრუნველყოფა”  </t>
  </si>
  <si>
    <t xml:space="preserve">,,ახალციხის მუნიციპალიტეტში, ქალაქ ვალეში (ე.წ მეორე შახტის დასახლებაში) და წყალთბილის ადმინისტრაციულ ერთეულში შემავალ სოფლებში (წყალთბილა, წინუბანი) საბავშვო გასართობი ატრაქციონების მოწყობის სამუშაოების უზრუნველყოფა” </t>
  </si>
  <si>
    <r>
      <t>ქალაქ ახალციხეში ხელოვნური ტბის მიმდებარედ ტურისტული ინფრასტრუქტურის მისასვლელი გზის და პარკინგის მოწყობის სამუშაოებისათვის ელექტრო ძალოვანი კაბელისა და საიზოლაციო გოფრირებული მილის</t>
    </r>
    <r>
      <rPr>
        <b/>
        <sz val="10"/>
        <color rgb="FF000000"/>
        <rFont val="Sylfaen"/>
        <family val="1"/>
      </rPr>
      <t xml:space="preserve"> შეძენის უზრუნველყოფა</t>
    </r>
    <r>
      <rPr>
        <b/>
        <sz val="10"/>
        <color theme="1"/>
        <rFont val="Sylfaen"/>
        <family val="1"/>
      </rPr>
      <t xml:space="preserve">, </t>
    </r>
  </si>
  <si>
    <t>შესყიდვის ობიექტია სკოლების მოსწავლეების სატრანსპორტო მომსახურება</t>
  </si>
  <si>
    <t xml:space="preserve">ახალციხის მუნიციპალიტეტის გასული წლის დოკუმენტაციის დაარქივებისათვის დოკუმენტაციის შეკერვის მომსახურების შეძენის უზრუნველყოფაზე, </t>
  </si>
  <si>
    <t xml:space="preserve">,,სოფლის მხარდაჭერის პროგრამის ფარგლებში ახალციხის მუნიციპალიტეტის სოფელი საძელის სასმელი წყლის მაგისტრალის და შიდა ქსელის სარეაბილიტაციო სამუშაოების უზრუნველყოფა“ </t>
  </si>
  <si>
    <t xml:space="preserve">ცვლილება 08,09,2021  </t>
  </si>
  <si>
    <t>29,04,2021 ცვლილება 09.06.2021 14.06.2021 13.08,2021 23.09.2021</t>
  </si>
  <si>
    <t>ცვლილება  29.09.2021</t>
  </si>
  <si>
    <t>23.07.2021 ცვლილება 30.09.2021</t>
  </si>
  <si>
    <t>11.08.2021 ცვლილება 20.08.2021</t>
  </si>
  <si>
    <t>06.09.2021 ცვლილება</t>
  </si>
  <si>
    <t xml:space="preserve">ცვლილება 29.09.2021  06.10.2021  </t>
  </si>
  <si>
    <t>ცვლილება 06.09.2021</t>
  </si>
  <si>
    <t>ცვლილება 24.08.2021</t>
  </si>
  <si>
    <t>27.09.2021 ცვლილება</t>
  </si>
  <si>
    <t>09.09.2021 ცვლილება</t>
  </si>
  <si>
    <t>სკოლები</t>
  </si>
  <si>
    <t>185-150,392-150, 395-150</t>
  </si>
  <si>
    <t>21,05,2021 ცვლილება 17.06.2021 28.06.2021 05.08.2021 02.09.2021 30.09.2021</t>
  </si>
  <si>
    <t xml:space="preserve">ცვლილება 13.10.2021 </t>
  </si>
  <si>
    <t>11.10.2021 ცვლილება</t>
  </si>
  <si>
    <t>13.10.2021 ცვლილება</t>
  </si>
  <si>
    <t>06.10.2021 ცვლილება</t>
  </si>
  <si>
    <t>15.10.2021 ცვლილება</t>
  </si>
  <si>
    <t>18.10.2021 ცვლილება</t>
  </si>
  <si>
    <t xml:space="preserve">   2021 წლის 07-08 ოქტომბერს, ახალციხის მუნიციპალიტეტის ფეხბურთის გუნდები „ვალე“ და „აწყური“ მიემგზავრებიან ბორჯომში ა(ა)იპ ფეხბურთის ასოციაციის, საქართველოს ფეხბურთის ფედერაციისა და ქართული ფეხბურთის განვითარების ფონდის მიერ ორგანიზებულ საფეხბურთო ჩემპიონატში -  ,,MASTER LEAGUE“,  ფეხბურთის გუნდების წევრების კვებით მომსახურების შეძენის უზრუნველყოფა, </t>
  </si>
  <si>
    <t xml:space="preserve">ევროკავშირის მიერ დაფინანსებული საგრანტო პროგრამის „EU4CULTURE”-ს ფარგლებში ახალციხის მუნიციპალიტეტის თვითმმართველ ერთეულსა და „გოეთეს ინსტიტუტის ფილიალი საქართველოში“ შორის გაფორმებული ხელშეკრულების ქართულ ენაზე თარგმნის მომსახურების შეძენის უზრუნველყოფა, </t>
  </si>
  <si>
    <t>ახალციხის მუნიციპალიტეტის ქალაქ ვალეში, შოთა რუსთაველის ქუჩა N16-ში მდებარე საცხოვრებელი სახლის სახურავის სარეაბილიტაციო სამუშაოების  უზრუნველყოფა</t>
  </si>
  <si>
    <t xml:space="preserve">,,ქალაქ ახალციხეში ივანე ახალციხელის ქუჩაზე სპორტული მოედნის მოწყობის სამუშაოების უზრუნველყოფა (მრავალწლიანი შესყიდვა)“ </t>
  </si>
  <si>
    <r>
      <t>2021 წლის 17 ოქტომბერს გასამართი ღონისძიებებისათვის „ვეტერანთა დღე“ ყვავილების შეძენის უზრუნველყოფაზე</t>
    </r>
    <r>
      <rPr>
        <b/>
        <sz val="10"/>
        <color theme="1"/>
        <rFont val="Sylfaen"/>
        <family val="1"/>
      </rPr>
      <t xml:space="preserve">, </t>
    </r>
  </si>
  <si>
    <r>
      <t>სოფლის</t>
    </r>
    <r>
      <rPr>
        <sz val="10.5"/>
        <color rgb="FF222222"/>
        <rFont val="Arial"/>
        <family val="2"/>
      </rPr>
      <t xml:space="preserve"> </t>
    </r>
    <r>
      <rPr>
        <sz val="10.5"/>
        <color rgb="FF222222"/>
        <rFont val="Sylfaen"/>
        <family val="1"/>
      </rPr>
      <t>პროგრამის</t>
    </r>
    <r>
      <rPr>
        <sz val="10.5"/>
        <color rgb="FF222222"/>
        <rFont val="Arial"/>
        <family val="2"/>
      </rPr>
      <t xml:space="preserve"> </t>
    </r>
    <r>
      <rPr>
        <sz val="10.5"/>
        <color rgb="FF222222"/>
        <rFont val="Sylfaen"/>
        <family val="1"/>
      </rPr>
      <t>მხარდაჭერის</t>
    </r>
    <r>
      <rPr>
        <sz val="10.5"/>
        <color rgb="FF222222"/>
        <rFont val="Arial"/>
        <family val="2"/>
      </rPr>
      <t xml:space="preserve"> </t>
    </r>
    <r>
      <rPr>
        <sz val="10.5"/>
        <color rgb="FF222222"/>
        <rFont val="Sylfaen"/>
        <family val="1"/>
      </rPr>
      <t>ფარგლებში</t>
    </r>
    <r>
      <rPr>
        <sz val="10.5"/>
        <color rgb="FF222222"/>
        <rFont val="Arial"/>
        <family val="2"/>
      </rPr>
      <t xml:space="preserve"> </t>
    </r>
    <r>
      <rPr>
        <sz val="10.5"/>
        <color rgb="FF222222"/>
        <rFont val="Sylfaen"/>
        <family val="1"/>
      </rPr>
      <t>ახალციხის</t>
    </r>
    <r>
      <rPr>
        <sz val="10.5"/>
        <color rgb="FF222222"/>
        <rFont val="Arial"/>
        <family val="2"/>
      </rPr>
      <t xml:space="preserve"> </t>
    </r>
    <r>
      <rPr>
        <sz val="10.5"/>
        <color rgb="FF222222"/>
        <rFont val="Sylfaen"/>
        <family val="1"/>
      </rPr>
      <t>მუნიციპალიტეტის</t>
    </r>
    <r>
      <rPr>
        <b/>
        <sz val="10.5"/>
        <color rgb="FF222222"/>
        <rFont val="Arial"/>
        <family val="2"/>
      </rPr>
      <t xml:space="preserve"> </t>
    </r>
    <r>
      <rPr>
        <b/>
        <sz val="10.5"/>
        <color rgb="FF222222"/>
        <rFont val="Sylfaen"/>
        <family val="1"/>
      </rPr>
      <t xml:space="preserve">სოფლების გურკელისა და  წინუბნის სანიაღვრე არხების მოწყობის </t>
    </r>
    <r>
      <rPr>
        <b/>
        <sz val="10"/>
        <color theme="1"/>
        <rFont val="Sylfaen"/>
        <family val="1"/>
      </rPr>
      <t xml:space="preserve">სამუშაოების უზრუნველყოფაზე, </t>
    </r>
  </si>
  <si>
    <t xml:space="preserve">,,ახალციხის მუნიციპალიტეტის ქალაქ ვალეში და სოფელ აწყურში გარე განათების მოწყობის სამუშაოების უზრუნველყოფა“ </t>
  </si>
  <si>
    <t>,,ქალაქ ახალციხეში, 9 აპრილის ქუჩაზე სკვერის მოწყობის სამუშაოების უზრუნველყოფა</t>
  </si>
  <si>
    <r>
      <t xml:space="preserve">2021 წლის 20 ოქტომბერს ახალციხის მუნიციპალიტეტში გამართულ ანსამბლ „ერისიონი“-ს ღონისძიებაზე </t>
    </r>
    <r>
      <rPr>
        <b/>
        <sz val="10"/>
        <color theme="1"/>
        <rFont val="Sylfaen"/>
        <family val="1"/>
      </rPr>
      <t xml:space="preserve">ჩამობრძანებული მონაწილეების კვებით (ალაფურშეტით) მომსახურების შეძენის უზრუნველყოფა, </t>
    </r>
  </si>
  <si>
    <t>შეწყვეტილია</t>
  </si>
  <si>
    <t>ს-ა</t>
  </si>
  <si>
    <t>ს</t>
  </si>
  <si>
    <t>ა</t>
  </si>
  <si>
    <t>ორგანიზაციის ფორმა</t>
  </si>
  <si>
    <t>სს</t>
  </si>
  <si>
    <t>შპს</t>
  </si>
  <si>
    <t>ი/მ</t>
  </si>
  <si>
    <t>ფ/პ</t>
  </si>
  <si>
    <t xml:space="preserve">ერთობლივი საქმიანობის ამხანაგობა </t>
  </si>
  <si>
    <t>ააიპ</t>
  </si>
  <si>
    <t xml:space="preserve">ეთერი  ჩარუხჩიანი </t>
  </si>
  <si>
    <t>ხათუნა ჯინჭველაძე</t>
  </si>
  <si>
    <t xml:space="preserve">ნიუ პროჯექტ NEW PROJECT  </t>
  </si>
  <si>
    <t>დირექტორი დავით ჩაჩანიძე</t>
  </si>
  <si>
    <t>მინდობილი პირი თეიმურაზ ათუნაშვილი</t>
  </si>
  <si>
    <t>ინათ</t>
  </si>
  <si>
    <t>დირექტორი დემეტრე თათეშვილი</t>
  </si>
  <si>
    <t>არალი</t>
  </si>
  <si>
    <t>დირექტორი გიორგი ფალიანი</t>
  </si>
  <si>
    <t>ფრანს ავტო</t>
  </si>
  <si>
    <t xml:space="preserve"> დირექტორი  თემურ უსტიაშვილი </t>
  </si>
  <si>
    <t>ჯი-თი მოტორსი</t>
  </si>
  <si>
    <t>დირექტორი რამაზი თედორაძე</t>
  </si>
  <si>
    <t>კორომი</t>
  </si>
  <si>
    <t>დირექტორი არჩილ ხოჯაშვილი</t>
  </si>
  <si>
    <t xml:space="preserve">სქაიტელი </t>
  </si>
  <si>
    <t>დირექტორი ნუგზარ საჯაია</t>
  </si>
  <si>
    <r>
      <t>მეღვინეობა გრანელი</t>
    </r>
    <r>
      <rPr>
        <sz val="10"/>
        <color rgb="FF000000"/>
        <rFont val="Sylfaen"/>
        <family val="1"/>
      </rPr>
      <t xml:space="preserve"> </t>
    </r>
  </si>
  <si>
    <t>დირექტორის მინდობილი პირი ალექსანდრე გიორგანაშვილი</t>
  </si>
  <si>
    <t>სითი 12</t>
  </si>
  <si>
    <t>განყოფილები 
უფროსი ჟორა რუხაძე</t>
  </si>
  <si>
    <t>თეგეტა მოტორსი</t>
  </si>
  <si>
    <t>სქაიტელი</t>
  </si>
  <si>
    <t>გენერალური დირექტორი ერმილე სულაძე</t>
  </si>
  <si>
    <t>იუ–ჯი–თი</t>
  </si>
  <si>
    <t>ბეჟანი ვარდიძე</t>
  </si>
  <si>
    <t>დირექტორი ინგა გვრიტიშვილი</t>
  </si>
  <si>
    <t>გვრიტი</t>
  </si>
  <si>
    <t>კობა თათეშვილი</t>
  </si>
  <si>
    <t>მარგალიტა ნათენაძე</t>
  </si>
  <si>
    <t>დირექტორი ნუგზარი მამუკაშვილი</t>
  </si>
  <si>
    <r>
      <t>ჯეოტივი</t>
    </r>
    <r>
      <rPr>
        <b/>
        <sz val="10"/>
        <color theme="1"/>
        <rFont val="Sylfaen"/>
        <family val="1"/>
      </rPr>
      <t xml:space="preserve"> </t>
    </r>
  </si>
  <si>
    <t>სიმური თარხნიშვილი</t>
  </si>
  <si>
    <r>
      <t>ჯეოტივი</t>
    </r>
    <r>
      <rPr>
        <sz val="10"/>
        <color theme="1"/>
        <rFont val="Sylfaen"/>
        <family val="1"/>
      </rPr>
      <t xml:space="preserve">  </t>
    </r>
  </si>
  <si>
    <t>დირექტორი  ვაჟა ოქრიაშვილი</t>
  </si>
  <si>
    <t>პსპ ფარმა</t>
  </si>
  <si>
    <t>დირექტორი მერაბი სამხარაძე</t>
  </si>
  <si>
    <t>მტკვარწყალმშენი</t>
  </si>
  <si>
    <t>დირექტორი ქეთევან ხოსიტაშვილი</t>
  </si>
  <si>
    <t>კვირა</t>
  </si>
  <si>
    <t>ამირან პეტაშვილი</t>
  </si>
  <si>
    <t xml:space="preserve">ჯი-თი მოტორსი </t>
  </si>
  <si>
    <t>დირექტორი თემურ უსტიაშვილი</t>
  </si>
  <si>
    <t>დირექტორი ვალერიან ლომიძე</t>
  </si>
  <si>
    <t>ალფა ფორვარდი</t>
  </si>
  <si>
    <t>ბიძინა გოგოლაძე</t>
  </si>
  <si>
    <t>დირექტორი დავით პარუნაშვილი</t>
  </si>
  <si>
    <t>საღიღინო 2020</t>
  </si>
  <si>
    <t>თორნიკე აფრიამაშვილი</t>
  </si>
  <si>
    <t>დირექტორი დავით ამაშუკელი</t>
  </si>
  <si>
    <t>ბორჯომი-ვოთერსი</t>
  </si>
  <si>
    <t>დირექტორი, გიგა გობიანიძე</t>
  </si>
  <si>
    <t>პენსან ჯორჯია</t>
  </si>
  <si>
    <t xml:space="preserve"> დირექტორის ნოდარი ინასარიძე</t>
  </si>
  <si>
    <t xml:space="preserve">ჯავახავტოგზა </t>
  </si>
  <si>
    <t>დირექტორი გელა ჭალიძე</t>
  </si>
  <si>
    <t>დაგი</t>
  </si>
  <si>
    <t>დირექტორი ტარიელ არჩვაძე</t>
  </si>
  <si>
    <t>სპორტულა</t>
  </si>
  <si>
    <t>დირექტორი თეიმურაზ ახობაძე</t>
  </si>
  <si>
    <t>კომპანია GEOSM</t>
  </si>
  <si>
    <t>დირექტორის ნანა სულხანიშვილი</t>
  </si>
  <si>
    <r>
      <rPr>
        <b/>
        <sz val="10.5"/>
        <color rgb="FF222222"/>
        <rFont val="Sylfaen"/>
        <family val="1"/>
      </rPr>
      <t>მშენ</t>
    </r>
    <r>
      <rPr>
        <b/>
        <sz val="10.5"/>
        <color rgb="FF222222"/>
        <rFont val="Verdana"/>
        <family val="2"/>
      </rPr>
      <t xml:space="preserve"> +</t>
    </r>
  </si>
  <si>
    <r>
      <t>~</t>
    </r>
    <r>
      <rPr>
        <b/>
        <sz val="10"/>
        <color rgb="FF222222"/>
        <rFont val="Sylfaen"/>
        <family val="1"/>
      </rPr>
      <t>კომპანია GEOSM</t>
    </r>
  </si>
  <si>
    <t>დირექტორი თეიმურაზ გოგოლაძი</t>
  </si>
  <si>
    <t>პაპირონი</t>
  </si>
  <si>
    <t>დირექტორი ამირან ევსტაფიშვილი</t>
  </si>
  <si>
    <t>გიორგი</t>
  </si>
  <si>
    <t>დირექტორი გოჩა მანგოშვილი</t>
  </si>
  <si>
    <t>ყველაფერი მშენებლობისთვის</t>
  </si>
  <si>
    <t>დირექტორი თემურ გოგოლაძე</t>
  </si>
  <si>
    <t>გოდერძი შუბითიძე </t>
  </si>
  <si>
    <t>ბექა ბუცხრიკიძე</t>
  </si>
  <si>
    <t>მამუკა დიასამიძე</t>
  </si>
  <si>
    <t>ჯეოტივი</t>
  </si>
  <si>
    <t>დირექტორი კობა ნადირაძე</t>
  </si>
  <si>
    <t>დ-მ</t>
  </si>
  <si>
    <t>დირექტორი ზურაბი ყვირალაშვილი</t>
  </si>
  <si>
    <t>ამბოლი</t>
  </si>
  <si>
    <t xml:space="preserve">დირექტორი შალვა ასლამაზაშვილი </t>
  </si>
  <si>
    <t>ჯეო ტეჩი</t>
  </si>
  <si>
    <t>ვარტაზარ დანელიან</t>
  </si>
  <si>
    <t xml:space="preserve">დირექტორი ლალი სამსონიძე-მელიქიძის </t>
  </si>
  <si>
    <t>ეს ელკომპანი’</t>
  </si>
  <si>
    <t>ეს ელკომპანი</t>
  </si>
  <si>
    <t>რომანი გოგოლაძე</t>
  </si>
  <si>
    <t>დირექტორი ზაური აფრიამაშვილი</t>
  </si>
  <si>
    <t xml:space="preserve">ემიგრანტი
</t>
  </si>
  <si>
    <t xml:space="preserve">წარმოდგენილი მისი მინდობილი პირი ჟორა რუხაძე  </t>
  </si>
  <si>
    <t>მარგალიტა თათეშვილი - ნიუგრანდი</t>
  </si>
  <si>
    <t>ნინო აფრიამაშვილი</t>
  </si>
  <si>
    <t>დირექტორი გიორგი  ერაძე</t>
  </si>
  <si>
    <t>აიდიეს ბორჯომი თბილისი</t>
  </si>
  <si>
    <t>ანტონ ხეჩაშვილი</t>
  </si>
  <si>
    <t>თეიმურაზ გოგოლაძე</t>
  </si>
  <si>
    <t xml:space="preserve">პაპირონი
</t>
  </si>
  <si>
    <t>დირექტორი იაკობი მელიქიძიე</t>
  </si>
  <si>
    <t>დირექტორის მერაბი კაჭკაჭაშვილი</t>
  </si>
  <si>
    <t xml:space="preserve">ნება
</t>
  </si>
  <si>
    <t xml:space="preserve">აი ემ ეი ჯი
</t>
  </si>
  <si>
    <t>დირექტორის ალექსანდრე ბარათაშვილი</t>
  </si>
  <si>
    <t>ამაპოლა</t>
  </si>
  <si>
    <t>დირექტორის ზურაბი ამირანაშვილი</t>
  </si>
  <si>
    <t>სამშენებლო ექსპერტიზის ბიურო</t>
  </si>
  <si>
    <t>სსიპ</t>
  </si>
  <si>
    <t>გიორგი ბაგინაშვილი</t>
  </si>
  <si>
    <t>ნოდარი ბალახაშვილი</t>
  </si>
  <si>
    <t>დირექტორი ვახტანგი ხითარიშვილი</t>
  </si>
  <si>
    <t>მესხმშენპროექტი</t>
  </si>
  <si>
    <t>დირექტორი რამაზი თედორაძი</t>
  </si>
  <si>
    <t>დირექტორის ვაჟა ოქრიაშვილი</t>
  </si>
  <si>
    <t xml:space="preserve">ალფა ფორვარდი  </t>
  </si>
  <si>
    <t>დირექტორი ირაკლი კოკაია</t>
  </si>
  <si>
    <t>ერისიმედი</t>
  </si>
  <si>
    <t>დირექტორი კობა ენუქიძე</t>
  </si>
  <si>
    <t xml:space="preserve">ლაზარე 2008  </t>
  </si>
  <si>
    <t>დირექტორი თემურ არზიანი</t>
  </si>
  <si>
    <t>ქებული კლიმატი</t>
  </si>
  <si>
    <t>დირექტორი ჯემალ ბოლქვაძე</t>
  </si>
  <si>
    <t>ალეკო</t>
  </si>
  <si>
    <t>დავით ზაზაძე</t>
  </si>
  <si>
    <t>თავმჯდომარე   რომან კარაპეტიანი</t>
  </si>
  <si>
    <t xml:space="preserve">კავშირი სხვილისი-2004 </t>
  </si>
  <si>
    <t>დირექტორი კობა ჯღარკავა</t>
  </si>
  <si>
    <t>ბერდე</t>
  </si>
  <si>
    <t>დირექტორი შორენა ყიფიანი</t>
  </si>
  <si>
    <t xml:space="preserve"> დირექტორი ჯემალ ბოლქვაძე</t>
  </si>
  <si>
    <t>გუნგლი</t>
  </si>
  <si>
    <t>დირექტორი ოთარ ხატიაშვილი</t>
  </si>
  <si>
    <t>თბილგზაპროექტი</t>
  </si>
  <si>
    <t xml:space="preserve"> დირექტორი მალხაზი წაქაძე</t>
  </si>
  <si>
    <r>
      <rPr>
        <b/>
        <sz val="10.5"/>
        <color rgb="FF222222"/>
        <rFont val="Sylfaen"/>
        <family val="1"/>
      </rPr>
      <t>ელიტ</t>
    </r>
    <r>
      <rPr>
        <b/>
        <sz val="10.5"/>
        <color rgb="FF222222"/>
        <rFont val="Verdana"/>
        <family val="2"/>
      </rPr>
      <t>-</t>
    </r>
    <r>
      <rPr>
        <b/>
        <sz val="10.5"/>
        <color rgb="FF222222"/>
        <rFont val="Sylfaen"/>
        <family val="1"/>
      </rPr>
      <t>არეალ</t>
    </r>
  </si>
  <si>
    <t>თეიმურაზ გორდელაძე</t>
  </si>
  <si>
    <t>დირექტორი გიგა გობიანიძე</t>
  </si>
  <si>
    <t>დირექტორი ოთარ ჩილინგარაშვილი</t>
  </si>
  <si>
    <t>ოცხე</t>
  </si>
  <si>
    <t>დირექტორი პაატა მაღლაკელიძე</t>
  </si>
  <si>
    <t>ინკო</t>
  </si>
  <si>
    <t>დირექტორი მიხეილ ზვიადაძე</t>
  </si>
  <si>
    <t>ჯეოსპორტი</t>
  </si>
  <si>
    <t>სერგი ირემაშვილი</t>
  </si>
  <si>
    <t>ანაიტ კირაკოსიან</t>
  </si>
  <si>
    <r>
      <t>თორნიკე აფრიამაშვილი</t>
    </r>
    <r>
      <rPr>
        <sz val="10"/>
        <color theme="1"/>
        <rFont val="Sylfaen"/>
        <family val="1"/>
      </rPr>
      <t> </t>
    </r>
  </si>
  <si>
    <t>მარიეტა თათეშვილი</t>
  </si>
  <si>
    <t>ეთერი  ჩარუხჩიანი</t>
  </si>
  <si>
    <t xml:space="preserve">ვაჟა აზარაშვილი </t>
  </si>
  <si>
    <t>დირექტორი იაკობი მელიქიძე</t>
  </si>
  <si>
    <t>აი ემ ეი ჯი</t>
  </si>
  <si>
    <t xml:space="preserve"> დირექტორი მირიან ბალახაშვილი</t>
  </si>
  <si>
    <t>მშენებელი-2004</t>
  </si>
  <si>
    <t>ნათია გიგოლაშვილი</t>
  </si>
  <si>
    <t>დირექტორი ლელა მენაბდე</t>
  </si>
  <si>
    <t>ემქოლორი</t>
  </si>
  <si>
    <t>პაატა გულიაშვილი</t>
  </si>
  <si>
    <t xml:space="preserve">არალი  </t>
  </si>
  <si>
    <t>ზეზვა ქურდიანი</t>
  </si>
  <si>
    <t>კახა არუნაშვილი</t>
  </si>
  <si>
    <t>ვასილ ივანიძის</t>
  </si>
  <si>
    <t>დირექტორი  გია ბერიძე</t>
  </si>
  <si>
    <t>უნივერსალი 2020</t>
  </si>
  <si>
    <t>დირექტორი ცისანა კეღოშვილი</t>
  </si>
  <si>
    <t>კავკასი</t>
  </si>
  <si>
    <t>კობა კარკაძე </t>
  </si>
  <si>
    <t>დირექტორი  დემეტრე თათეშვილი</t>
  </si>
  <si>
    <t>დირექტორი ზაზა ზუმბაძე</t>
  </si>
  <si>
    <t>დირექტორი დავით გველესიანი</t>
  </si>
  <si>
    <t>პროგრესი</t>
  </si>
  <si>
    <t>გოჩა მესხიძე</t>
  </si>
  <si>
    <t>დირექტორი ზურაბ ხითარიშვილი</t>
  </si>
  <si>
    <t>უსტა</t>
  </si>
  <si>
    <t>დირექტორი ლალი სამსონიძე-მელიქიძე</t>
  </si>
  <si>
    <t>New ალგეთი</t>
  </si>
  <si>
    <t>დირექტორი სტეფანე მანველიშვილი</t>
  </si>
  <si>
    <t>დირექტორი გურამი ფარცახაშვილი</t>
  </si>
  <si>
    <t>მშენსერვისი</t>
  </si>
  <si>
    <t>სამცხე - XXI</t>
  </si>
  <si>
    <t>დირექტორი ბონდო გოლეთიანი</t>
  </si>
  <si>
    <t>Weekend</t>
  </si>
  <si>
    <t>დირექტორი თენგიზ ხითარიშვილი</t>
  </si>
  <si>
    <r>
      <t>თენგო</t>
    </r>
    <r>
      <rPr>
        <b/>
        <sz val="10"/>
        <color theme="1"/>
        <rFont val="Times New Roman"/>
        <family val="1"/>
      </rPr>
      <t>-2000</t>
    </r>
  </si>
  <si>
    <t>დირექტორი გიორგი ჯალიაშვილი</t>
  </si>
  <si>
    <t>დელტა კონსალტინგი</t>
  </si>
  <si>
    <t>დირექტორი გიორგი ბერიძე</t>
  </si>
  <si>
    <t xml:space="preserve">თეგეტა ქონსთრაქშენ ექვიფმენთ                        
</t>
  </si>
  <si>
    <t xml:space="preserve">დირექტორის ზაზა ზუმბაძე </t>
  </si>
  <si>
    <t>დირექტორი ეკატერინე მირცხულავა</t>
  </si>
  <si>
    <t>კატერინა</t>
  </si>
  <si>
    <t>მინდობილი პირი ჟორა რუხაძე</t>
  </si>
  <si>
    <t>დირექტორი  თეონა მარტაშვილი</t>
  </si>
  <si>
    <t>ქლაუდ ცხრა</t>
  </si>
  <si>
    <t>დირექტორი  ნიკოლოზ ალიბეგაშვილი</t>
  </si>
  <si>
    <t xml:space="preserve">ჯეო პარკი  </t>
  </si>
  <si>
    <t>დირექტორი ნუგზარი მაისურაძე</t>
  </si>
  <si>
    <t>ცენტრ ლაინი</t>
  </si>
  <si>
    <t>დირექტორი ზურაბ იოანიძი</t>
  </si>
  <si>
    <t>ორიენტირი 2012</t>
  </si>
  <si>
    <t xml:space="preserve">დირექტორი თემურ უსტიაშვილი </t>
  </si>
  <si>
    <t>სარქის ჩახოიანი</t>
  </si>
  <si>
    <t>დირექტორი პაატა მაღლაკელიძი</t>
  </si>
  <si>
    <t xml:space="preserve"> დირექტორი ნუგზარ საჯაია</t>
  </si>
  <si>
    <t>მეღვინეობა გრანელი</t>
  </si>
  <si>
    <t xml:space="preserve">დირექტორი გურამი ფარცახაშვილი </t>
  </si>
  <si>
    <t>დირექტორის  პავლე ხაჩიძე</t>
  </si>
  <si>
    <t>დირექტორი გიორგი ქიტიაშვილი</t>
  </si>
  <si>
    <t>დირექტორი გიორგი ხოსიაშვილი</t>
  </si>
  <si>
    <t>დირექტორი ლევანი წამალაიძი</t>
  </si>
  <si>
    <t>ბი-ემ-სი</t>
  </si>
  <si>
    <t>ექსიმ მეიდ</t>
  </si>
  <si>
    <t>ელვარე</t>
  </si>
  <si>
    <t>ნენე</t>
  </si>
  <si>
    <t>ლაზარე 2008</t>
  </si>
  <si>
    <t xml:space="preserve">თამარ კაპანაძე </t>
  </si>
  <si>
    <t xml:space="preserve"> დირექტორის ელგუჯა გოზალიშვილი</t>
  </si>
  <si>
    <t>მშენებელი ვალე</t>
  </si>
  <si>
    <t>დირექტორი  პაატა ფოცხვერაშვილი</t>
  </si>
  <si>
    <t>გიკო</t>
  </si>
  <si>
    <r>
      <rPr>
        <b/>
        <sz val="11"/>
        <color theme="1"/>
        <rFont val="Sylfaen"/>
        <family val="1"/>
      </rPr>
      <t>იმედი</t>
    </r>
    <r>
      <rPr>
        <b/>
        <sz val="11"/>
        <color theme="1"/>
        <rFont val="Calibri"/>
        <family val="2"/>
        <scheme val="minor"/>
      </rPr>
      <t xml:space="preserve"> 2009</t>
    </r>
  </si>
  <si>
    <t>დირექტორი  კობა ჯღარკავა</t>
  </si>
  <si>
    <t xml:space="preserve">ეს ელკომპანი </t>
  </si>
  <si>
    <t>შესყიდვის კატეგორია N</t>
  </si>
  <si>
    <t>პასუხისმგებელი პირი</t>
  </si>
  <si>
    <t xml:space="preserve">კონსოლიდირებული ტენდერი </t>
  </si>
  <si>
    <t>CON190000375</t>
  </si>
  <si>
    <t>CON190000362</t>
  </si>
  <si>
    <t>CON1900000182</t>
  </si>
  <si>
    <t>CMR210025703</t>
  </si>
  <si>
    <t>CMR210025704</t>
  </si>
  <si>
    <t>CMR210025705</t>
  </si>
  <si>
    <t>CON200000317</t>
  </si>
  <si>
    <t xml:space="preserve">კონსოლიდირებული ტენდერი  </t>
  </si>
  <si>
    <t xml:space="preserve">CON200000442 </t>
  </si>
  <si>
    <t>CON200000320</t>
  </si>
  <si>
    <t>CMR210028598</t>
  </si>
  <si>
    <t>CON180000002</t>
  </si>
  <si>
    <t xml:space="preserve"> NAT200020729</t>
  </si>
  <si>
    <t>CMR210028599</t>
  </si>
  <si>
    <t>CMR210031546</t>
  </si>
  <si>
    <t>CMR210031547</t>
  </si>
  <si>
    <t>CMR210033681</t>
  </si>
  <si>
    <t>CMR210033682</t>
  </si>
  <si>
    <t>CON210000067</t>
  </si>
  <si>
    <t>CMR210035400</t>
  </si>
  <si>
    <t xml:space="preserve">CON200000287 </t>
  </si>
  <si>
    <t xml:space="preserve">ელექტრონული ტენდერი  </t>
  </si>
  <si>
    <t xml:space="preserve">NAT210000147 </t>
  </si>
  <si>
    <t>CMR210035401</t>
  </si>
  <si>
    <t>CMR210035402</t>
  </si>
  <si>
    <t>NAT210000165</t>
  </si>
  <si>
    <t>NAT210002073</t>
  </si>
  <si>
    <t>NAT210000148</t>
  </si>
  <si>
    <t>CMR210038469</t>
  </si>
  <si>
    <t>CMR210038468</t>
  </si>
  <si>
    <t>NAT210002084</t>
  </si>
  <si>
    <t>CMR210038470</t>
  </si>
  <si>
    <t xml:space="preserve">NAT210002273 </t>
  </si>
  <si>
    <t>CMR210040354</t>
  </si>
  <si>
    <t>CMR210040846</t>
  </si>
  <si>
    <t>NAT210002274</t>
  </si>
  <si>
    <t>CMR210044997</t>
  </si>
  <si>
    <t>NAT210003536</t>
  </si>
  <si>
    <t>კონსოლიდირებული ტენდერი</t>
  </si>
  <si>
    <t xml:space="preserve"> N CON210000120</t>
  </si>
  <si>
    <t>NAT200019812</t>
  </si>
  <si>
    <t xml:space="preserve">CMR210051399 </t>
  </si>
  <si>
    <t>NAT210003525</t>
  </si>
  <si>
    <t>NAT210003663</t>
  </si>
  <si>
    <t>NAT210001857</t>
  </si>
  <si>
    <t>CMR210047408</t>
  </si>
  <si>
    <t>CMR210047416</t>
  </si>
  <si>
    <t xml:space="preserve">CMR210047507 </t>
  </si>
  <si>
    <t>CMR210047390</t>
  </si>
  <si>
    <t>CMR210047420</t>
  </si>
  <si>
    <t>CMR210048591</t>
  </si>
  <si>
    <t>CMR210049076</t>
  </si>
  <si>
    <t>NAT210004154</t>
  </si>
  <si>
    <t>CMR210051260</t>
  </si>
  <si>
    <t>NAT210004514</t>
  </si>
  <si>
    <t>NA210003009</t>
  </si>
  <si>
    <t>CON210000133</t>
  </si>
  <si>
    <t>NAT210004598</t>
  </si>
  <si>
    <t>CMR210053545</t>
  </si>
  <si>
    <t>CMR210056429</t>
  </si>
  <si>
    <t>CMR210056386</t>
  </si>
  <si>
    <t>CMR210056388</t>
  </si>
  <si>
    <t>NCON210000222</t>
  </si>
  <si>
    <t>CMR210056392</t>
  </si>
  <si>
    <t>CMR210057706</t>
  </si>
  <si>
    <t>CMR210057546</t>
  </si>
  <si>
    <t>CMR210060168</t>
  </si>
  <si>
    <t>CMR210060514</t>
  </si>
  <si>
    <t>CMR210061615</t>
  </si>
  <si>
    <t>CMR210060371</t>
  </si>
  <si>
    <t>CMR210060602</t>
  </si>
  <si>
    <t>NAT210006283</t>
  </si>
  <si>
    <t>NAT210006280</t>
  </si>
  <si>
    <t>NAT210006278</t>
  </si>
  <si>
    <t>NAT210005215</t>
  </si>
  <si>
    <t>CMR210061614</t>
  </si>
  <si>
    <t>CMR210063981</t>
  </si>
  <si>
    <t xml:space="preserve">NAT210005234  </t>
  </si>
  <si>
    <t>CMR210064023</t>
  </si>
  <si>
    <t>CMR210063844</t>
  </si>
  <si>
    <t xml:space="preserve">გამარტივებული შესყიდვა  </t>
  </si>
  <si>
    <t>CMR210067717</t>
  </si>
  <si>
    <t>CMR210067718</t>
  </si>
  <si>
    <t>CMR210067460</t>
  </si>
  <si>
    <t>CMR210069851</t>
  </si>
  <si>
    <t>CMR210065810</t>
  </si>
  <si>
    <t>CMR210065811</t>
  </si>
  <si>
    <t>CMR210067459</t>
  </si>
  <si>
    <t xml:space="preserve"> კონსოლიდირებული ტენდერი</t>
  </si>
  <si>
    <t>CON200000287</t>
  </si>
  <si>
    <t>NAT210007567</t>
  </si>
  <si>
    <t>NAT210007678</t>
  </si>
  <si>
    <t>NAT210007200</t>
  </si>
  <si>
    <t>NAT210007705</t>
  </si>
  <si>
    <t>CMR210073931</t>
  </si>
  <si>
    <t xml:space="preserve">NAT210008954 </t>
  </si>
  <si>
    <t>NAT210008950</t>
  </si>
  <si>
    <t>NAT210008953</t>
  </si>
  <si>
    <t>CMR210077883</t>
  </si>
  <si>
    <t>CMR210077879</t>
  </si>
  <si>
    <t>NAT210008859</t>
  </si>
  <si>
    <t>NAT210008874</t>
  </si>
  <si>
    <t>NAT210008861</t>
  </si>
  <si>
    <t>NAT210008951</t>
  </si>
  <si>
    <t xml:space="preserve">NAT210009352 </t>
  </si>
  <si>
    <t>CMR210079432</t>
  </si>
  <si>
    <t>NAT210009995</t>
  </si>
  <si>
    <t>NAT210009395</t>
  </si>
  <si>
    <t>CON200000319</t>
  </si>
  <si>
    <t>N CON210000331</t>
  </si>
  <si>
    <t>NAT210010002</t>
  </si>
  <si>
    <t>CMR210080503</t>
  </si>
  <si>
    <t>CMR210080699</t>
  </si>
  <si>
    <t>CMR210080700</t>
  </si>
  <si>
    <t>CMR210080701</t>
  </si>
  <si>
    <t>CMR210080702</t>
  </si>
  <si>
    <t>CMR210083115</t>
  </si>
  <si>
    <t>CMR210084567</t>
  </si>
  <si>
    <t>CMR210084770</t>
  </si>
  <si>
    <t>CMR210089634</t>
  </si>
  <si>
    <t>CMR210089329</t>
  </si>
  <si>
    <t>CMR210091088</t>
  </si>
  <si>
    <t>CMR210090688</t>
  </si>
  <si>
    <t>NAT210009768</t>
  </si>
  <si>
    <t xml:space="preserve">CMR210090686 </t>
  </si>
  <si>
    <t>CMR210089637</t>
  </si>
  <si>
    <t>CMR210090687</t>
  </si>
  <si>
    <t>NAT210009997</t>
  </si>
  <si>
    <t>CMR210092492</t>
  </si>
  <si>
    <t>CMR210092493</t>
  </si>
  <si>
    <t xml:space="preserve">CMR210093993 </t>
  </si>
  <si>
    <t>NAT210012563</t>
  </si>
  <si>
    <t>NAT210012933</t>
  </si>
  <si>
    <t>NAT210013273</t>
  </si>
  <si>
    <t>NAT210012576</t>
  </si>
  <si>
    <t>NAT210012594</t>
  </si>
  <si>
    <t>NAT210012577</t>
  </si>
  <si>
    <t>CON210000331</t>
  </si>
  <si>
    <t>NAT210012404</t>
  </si>
  <si>
    <t>NAT210011322</t>
  </si>
  <si>
    <t>NAT210012934</t>
  </si>
  <si>
    <t>CON210000347</t>
  </si>
  <si>
    <t xml:space="preserve">NAT210013356 </t>
  </si>
  <si>
    <t>NAT210014188</t>
  </si>
  <si>
    <t>NAT210014723</t>
  </si>
  <si>
    <t xml:space="preserve">NAT210014408 </t>
  </si>
  <si>
    <t>CON210000387</t>
  </si>
  <si>
    <t>NAT210015374</t>
  </si>
  <si>
    <t>NAT210014925</t>
  </si>
  <si>
    <t>CON210000329</t>
  </si>
  <si>
    <t>CON210000250</t>
  </si>
  <si>
    <t xml:space="preserve">NAT210015177 </t>
  </si>
  <si>
    <t>NAT210015390</t>
  </si>
  <si>
    <t>NAT210016130</t>
  </si>
  <si>
    <t>NAT210016132</t>
  </si>
  <si>
    <t>CON210000163</t>
  </si>
  <si>
    <t>NAT210015160</t>
  </si>
  <si>
    <t>NAT210013859</t>
  </si>
  <si>
    <t>NAT210016634</t>
  </si>
  <si>
    <t>NAT210016234</t>
  </si>
  <si>
    <t>NAT210014263</t>
  </si>
  <si>
    <t xml:space="preserve">CON210000387 </t>
  </si>
  <si>
    <t>NAT210016865</t>
  </si>
  <si>
    <t xml:space="preserve">NAT210016859 </t>
  </si>
  <si>
    <t>CON210000417</t>
  </si>
  <si>
    <t>NAT210016872</t>
  </si>
  <si>
    <t>NAT210017880</t>
  </si>
  <si>
    <t>NAT210016938</t>
  </si>
  <si>
    <t>NAT210017877</t>
  </si>
  <si>
    <t>NAT210017005</t>
  </si>
  <si>
    <r>
      <rPr>
        <b/>
        <sz val="10"/>
        <color rgb="FF222222"/>
        <rFont val="Sylfaen"/>
        <family val="1"/>
      </rPr>
      <t xml:space="preserve"> ელექტრონული </t>
    </r>
    <r>
      <rPr>
        <sz val="10"/>
        <color theme="1"/>
        <rFont val="Sylfaen"/>
        <family val="1"/>
      </rPr>
      <t>ტენდერი</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</si>
</sst>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1"/>
      <color theme="1"/>
      <name val="Calibri"/>
      <family val="1"/>
      <scheme val="minor"/>
    </font>
    <font>
      <sz val="10"/>
      <color theme="1"/>
      <name val="Sylfaen"/>
      <family val="1"/>
    </font>
    <font>
      <sz val="10"/>
      <color rgb="FF000000"/>
      <name val="Sylfaen"/>
      <family val="1"/>
    </font>
    <font>
      <sz val="10"/>
      <color theme="1"/>
      <name val="Calibri"/>
      <family val="1"/>
      <scheme val="minor"/>
    </font>
    <font>
      <b/>
      <sz val="10"/>
      <color theme="1"/>
      <name val="Sylfaen"/>
      <family val="1"/>
    </font>
    <font>
      <b/>
      <sz val="10"/>
      <color rgb="FF000000"/>
      <name val="Sylfaen"/>
      <family val="1"/>
    </font>
    <font>
      <b/>
      <sz val="10"/>
      <color rgb="FF222222"/>
      <name val="Sylfaen"/>
      <family val="1"/>
    </font>
    <font>
      <sz val="10"/>
      <color rgb="FF000000"/>
      <name val="Calibri"/>
      <family val="1"/>
      <scheme val="minor"/>
    </font>
    <font>
      <b/>
      <sz val="10"/>
      <color theme="1"/>
      <name val="Calibri"/>
      <family val="1"/>
      <scheme val="minor"/>
    </font>
    <font>
      <b/>
      <sz val="11"/>
      <color rgb="FF000000"/>
      <name val="Sylfaen"/>
      <family val="1"/>
    </font>
    <font>
      <sz val="11"/>
      <color rgb="FF000000"/>
      <name val="Sylfaen"/>
      <family val="1"/>
    </font>
    <font>
      <sz val="11"/>
      <color theme="1"/>
      <name val="Sylfaen"/>
      <family val="1"/>
    </font>
    <font>
      <sz val="11"/>
      <name val="Sylfaen"/>
      <family val="1"/>
    </font>
    <font>
      <sz val="10"/>
      <name val="Sylfaen"/>
      <family val="1"/>
    </font>
    <font>
      <b/>
      <sz val="10"/>
      <color rgb="FFFF0000"/>
      <name val="Sylfaen"/>
      <family val="1"/>
    </font>
    <font>
      <b/>
      <sz val="14"/>
      <color theme="1"/>
      <name val="Sylfaen"/>
      <family val="1"/>
    </font>
    <font>
      <b/>
      <sz val="11"/>
      <color theme="1"/>
      <name val="Sylfaen"/>
      <family val="1"/>
    </font>
    <font>
      <b/>
      <sz val="10"/>
      <color rgb="FF222222"/>
      <name val="Verdana"/>
      <family val="2"/>
    </font>
    <font>
      <sz val="9"/>
      <color theme="1"/>
      <name val="Sylfaen"/>
      <family val="1"/>
    </font>
    <font>
      <b/>
      <sz val="10"/>
      <color theme="1"/>
      <name val="Times New Roman"/>
      <family val="1"/>
    </font>
    <font>
      <b/>
      <sz val="10.5"/>
      <color rgb="FF222222"/>
      <name val="Sylfaen"/>
      <family val="1"/>
    </font>
    <font>
      <b/>
      <sz val="10.5"/>
      <color rgb="FF222222"/>
      <name val="Arial"/>
      <family val="2"/>
    </font>
    <font>
      <b/>
      <sz val="10.5"/>
      <color rgb="FF222222"/>
      <name val="Verdana"/>
      <family val="2"/>
    </font>
    <font>
      <b/>
      <sz val="10"/>
      <color rgb="FF000000"/>
      <name val="Calibri"/>
      <family val="2"/>
      <scheme val="minor"/>
    </font>
    <font>
      <sz val="10.5"/>
      <color rgb="FF222222"/>
      <name val="Sylfaen"/>
      <family val="1"/>
    </font>
    <font>
      <b/>
      <sz val="9"/>
      <color theme="1"/>
      <name val="Sylfaen"/>
      <family val="1"/>
    </font>
    <font>
      <b/>
      <sz val="11"/>
      <color theme="1"/>
      <name val="Calibri"/>
      <family val="1"/>
      <scheme val="minor"/>
    </font>
    <font>
      <b/>
      <sz val="10"/>
      <color rgb="FF000000"/>
      <name val="Calibri"/>
      <family val="1"/>
      <scheme val="minor"/>
    </font>
    <font>
      <b/>
      <sz val="10"/>
      <color rgb="FFFF0000"/>
      <name val="Calibri"/>
      <family val="1"/>
      <scheme val="minor"/>
    </font>
    <font>
      <b/>
      <sz val="9"/>
      <color rgb="FF000000"/>
      <name val="Calibri"/>
      <family val="1"/>
      <scheme val="minor"/>
    </font>
    <font>
      <sz val="10.5"/>
      <color rgb="FF222222"/>
      <name val="Calibri"/>
      <family val="1"/>
      <scheme val="minor"/>
    </font>
    <font>
      <b/>
      <sz val="10"/>
      <color rgb="FF222222"/>
      <name val="Calibri"/>
      <family val="1"/>
      <scheme val="minor"/>
    </font>
    <font>
      <sz val="10"/>
      <color rgb="FF222222"/>
      <name val="Calibri"/>
      <family val="1"/>
      <scheme val="minor"/>
    </font>
    <font>
      <sz val="11"/>
      <color rgb="FF000000"/>
      <name val="Calibri"/>
      <family val="1"/>
      <scheme val="minor"/>
    </font>
    <font>
      <sz val="10"/>
      <color rgb="FFFF0000"/>
      <name val="Calibri"/>
      <family val="1"/>
      <scheme val="minor"/>
    </font>
    <font>
      <b/>
      <sz val="10.5"/>
      <color rgb="FF222222"/>
      <name val="Calibri"/>
      <family val="1"/>
      <scheme val="minor"/>
    </font>
    <font>
      <sz val="9"/>
      <color theme="1"/>
      <name val="Calibri"/>
      <family val="1"/>
      <scheme val="minor"/>
    </font>
    <font>
      <sz val="10"/>
      <color theme="1"/>
      <name val="Calibri Light"/>
      <family val="1"/>
      <scheme val="major"/>
    </font>
    <font>
      <sz val="9"/>
      <color theme="1"/>
      <name val="Calibri Light"/>
      <family val="1"/>
      <scheme val="major"/>
    </font>
    <font>
      <b/>
      <sz val="8"/>
      <color rgb="FFFF0000"/>
      <name val="Sylfaen"/>
      <family val="1"/>
    </font>
    <font>
      <sz val="10.5"/>
      <color rgb="FF222222"/>
      <name val="Verdana"/>
      <family val="2"/>
    </font>
    <font>
      <b/>
      <sz val="11"/>
      <color rgb="FF222222"/>
      <name val="Sylfaen"/>
      <family val="1"/>
    </font>
    <font>
      <b/>
      <sz val="10"/>
      <color theme="1"/>
      <name val="Calibri"/>
      <family val="2"/>
      <scheme val="minor"/>
    </font>
    <font>
      <b/>
      <sz val="9"/>
      <color theme="1"/>
      <name val="Calibri"/>
      <family val="2"/>
      <scheme val="minor"/>
    </font>
    <font>
      <b/>
      <sz val="11"/>
      <color theme="1"/>
      <name val="Calibri"/>
      <family val="2"/>
      <scheme val="minor"/>
    </font>
    <font>
      <sz val="10.5"/>
      <color rgb="FF222222"/>
      <name val="Arial"/>
      <family val="2"/>
    </font>
    <font>
      <b/>
      <sz val="10"/>
      <color theme="1"/>
      <name val="Sylfaen"/>
      <family val="1"/>
      <charset val="1"/>
    </font>
    <font>
      <b/>
      <sz val="10"/>
      <color rgb="FF000000"/>
      <name val="Sylfaen"/>
      <family val="1"/>
      <charset val="204"/>
    </font>
    <font>
      <b/>
      <sz val="10"/>
      <name val="Sylfaen"/>
      <family val="1"/>
      <charset val="1"/>
    </font>
    <font>
      <b/>
      <sz val="10"/>
      <color theme="1"/>
      <name val="Calibri"/>
      <family val="1"/>
      <charset val="1"/>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8">
    <xf numFmtId="0" fontId="0" fillId="0" borderId="0" xfId="0"/>
    <xf numFmtId="0" fontId="5" fillId="2" borderId="0" xfId="0" applyFont="1" applyFill="1" applyAlignment="1">
      <alignment horizontal="center" vertical="center" wrapText="1"/>
    </xf>
    <xf numFmtId="0" fontId="2" fillId="2" borderId="0" xfId="0" applyFont="1" applyFill="1" applyAlignment="1">
      <alignment horizontal="center" vertical="center" wrapText="1"/>
    </xf>
    <xf numFmtId="10" fontId="13" fillId="2" borderId="0" xfId="0"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2" fillId="3" borderId="0" xfId="0" applyFont="1" applyFill="1" applyAlignment="1">
      <alignment horizontal="center" vertical="center" wrapText="1"/>
    </xf>
    <xf numFmtId="0" fontId="16"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49"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4" fontId="47" fillId="0" borderId="1" xfId="0" applyNumberFormat="1" applyFont="1" applyFill="1" applyBorder="1" applyAlignment="1">
      <alignment horizontal="center" vertical="center" textRotation="90" wrapText="1"/>
    </xf>
    <xf numFmtId="14" fontId="47" fillId="0" borderId="1" xfId="0" applyNumberFormat="1" applyFont="1" applyFill="1" applyBorder="1" applyAlignment="1">
      <alignment horizontal="center" vertical="center" textRotation="90" wrapText="1"/>
    </xf>
    <xf numFmtId="14" fontId="49" fillId="0"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textRotation="90" wrapText="1"/>
    </xf>
    <xf numFmtId="0" fontId="1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Fill="1" applyAlignment="1">
      <alignment horizontal="center" vertical="center"/>
    </xf>
    <xf numFmtId="0" fontId="12" fillId="0" borderId="1" xfId="0" applyFont="1" applyFill="1" applyBorder="1" applyAlignment="1">
      <alignment horizontal="center" wrapText="1"/>
    </xf>
    <xf numFmtId="0" fontId="5"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Fill="1" applyAlignment="1">
      <alignment horizontal="center" vertical="center"/>
    </xf>
    <xf numFmtId="0" fontId="2"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0"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4" fontId="2" fillId="0" borderId="1"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0"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0" xfId="0" applyFont="1" applyFill="1" applyAlignment="1">
      <alignment horizontal="center" vertical="center"/>
    </xf>
    <xf numFmtId="49" fontId="24"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8"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40" fillId="0" borderId="1" xfId="0" applyFont="1" applyFill="1" applyBorder="1" applyAlignment="1">
      <alignment horizontal="center" vertical="center" wrapText="1"/>
    </xf>
    <xf numFmtId="0" fontId="42"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43" fillId="0" borderId="1" xfId="0" applyFont="1" applyFill="1" applyBorder="1" applyAlignment="1">
      <alignment horizontal="center" vertical="center" wrapText="1"/>
    </xf>
    <xf numFmtId="0" fontId="6" fillId="0" borderId="0" xfId="0" applyFont="1" applyFill="1" applyAlignment="1">
      <alignment horizontal="center" vertical="center"/>
    </xf>
    <xf numFmtId="14"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4" fontId="2" fillId="0"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EB6B9-1C92-400A-9E01-22C76372A8D8}">
  <dimension ref="A1:DO222"/>
  <sheetViews>
    <sheetView tabSelected="1" workbookViewId="0">
      <selection activeCell="U1" sqref="U1:U1048576"/>
    </sheetView>
  </sheetViews>
  <sheetFormatPr baseColWidth="10" defaultColWidth="9" defaultRowHeight="14" x14ac:dyDescent="0.2"/>
  <cols>
    <col min="1" max="1" width="7.1640625" style="65" bestFit="1" customWidth="1"/>
    <col min="2" max="2" width="19.33203125" style="65" customWidth="1"/>
    <col min="3" max="4" width="30.5" style="42" customWidth="1"/>
    <col min="5" max="6" width="20" style="65" customWidth="1"/>
    <col min="7" max="7" width="51" style="66" customWidth="1"/>
    <col min="8" max="8" width="13.6640625" style="67" customWidth="1"/>
    <col min="9" max="9" width="17.1640625" style="64" customWidth="1"/>
    <col min="10" max="10" width="12.83203125" style="64" customWidth="1"/>
    <col min="11" max="11" width="13.1640625" style="64" bestFit="1" customWidth="1"/>
    <col min="12" max="12" width="20.5" style="65" customWidth="1"/>
    <col min="13" max="13" width="13.83203125" style="65" customWidth="1"/>
    <col min="14" max="14" width="15.1640625" style="65" customWidth="1"/>
    <col min="15" max="15" width="16" style="65" customWidth="1"/>
    <col min="16" max="16" width="12.6640625" style="65" customWidth="1"/>
    <col min="17" max="17" width="17.83203125" style="67" customWidth="1"/>
    <col min="18" max="18" width="15.1640625" style="67" customWidth="1"/>
    <col min="19" max="19" width="15.1640625" style="65" bestFit="1" customWidth="1"/>
    <col min="20" max="20" width="12.6640625" style="65" customWidth="1"/>
    <col min="21" max="21" width="17.6640625" style="2" customWidth="1"/>
    <col min="22" max="16384" width="9" style="2"/>
  </cols>
  <sheetData>
    <row r="1" spans="1:21" s="1" customFormat="1" ht="24.75" customHeight="1" x14ac:dyDescent="0.2">
      <c r="A1" s="6" t="s">
        <v>24</v>
      </c>
      <c r="B1" s="6"/>
      <c r="C1" s="7"/>
      <c r="D1" s="7"/>
      <c r="E1" s="7"/>
      <c r="F1" s="7"/>
      <c r="G1" s="7"/>
      <c r="H1" s="8"/>
      <c r="I1" s="7"/>
      <c r="J1" s="7"/>
      <c r="K1" s="7"/>
      <c r="L1" s="7"/>
      <c r="M1" s="7"/>
      <c r="N1" s="7"/>
      <c r="O1" s="7"/>
      <c r="P1" s="7"/>
      <c r="Q1" s="7"/>
      <c r="R1" s="7"/>
      <c r="S1" s="9"/>
      <c r="T1" s="9"/>
    </row>
    <row r="2" spans="1:21" ht="67" x14ac:dyDescent="0.2">
      <c r="A2" s="10" t="s">
        <v>11</v>
      </c>
      <c r="B2" s="10" t="s">
        <v>288</v>
      </c>
      <c r="C2" s="11" t="s">
        <v>0</v>
      </c>
      <c r="D2" s="11" t="s">
        <v>515</v>
      </c>
      <c r="E2" s="11" t="s">
        <v>1</v>
      </c>
      <c r="F2" s="11" t="s">
        <v>514</v>
      </c>
      <c r="G2" s="12" t="s">
        <v>2</v>
      </c>
      <c r="H2" s="13" t="s">
        <v>3</v>
      </c>
      <c r="I2" s="14" t="s">
        <v>4</v>
      </c>
      <c r="J2" s="15" t="s">
        <v>5</v>
      </c>
      <c r="K2" s="14" t="s">
        <v>6</v>
      </c>
      <c r="L2" s="16" t="s">
        <v>7</v>
      </c>
      <c r="M2" s="11" t="s">
        <v>8</v>
      </c>
      <c r="N2" s="16" t="s">
        <v>9</v>
      </c>
      <c r="O2" s="13" t="s">
        <v>12</v>
      </c>
      <c r="P2" s="13" t="s">
        <v>1</v>
      </c>
      <c r="Q2" s="13" t="s">
        <v>13</v>
      </c>
      <c r="R2" s="13" t="s">
        <v>14</v>
      </c>
      <c r="S2" s="11" t="s">
        <v>10</v>
      </c>
      <c r="T2" s="11" t="s">
        <v>16</v>
      </c>
    </row>
    <row r="3" spans="1:21" ht="30" x14ac:dyDescent="0.2">
      <c r="A3" s="17">
        <v>1</v>
      </c>
      <c r="B3" s="17" t="s">
        <v>289</v>
      </c>
      <c r="C3" s="18" t="s">
        <v>304</v>
      </c>
      <c r="D3" s="18" t="s">
        <v>303</v>
      </c>
      <c r="E3" s="19" t="s">
        <v>516</v>
      </c>
      <c r="F3" s="19" t="s">
        <v>517</v>
      </c>
      <c r="G3" s="20" t="s">
        <v>95</v>
      </c>
      <c r="H3" s="21">
        <v>500</v>
      </c>
      <c r="I3" s="22">
        <v>44223</v>
      </c>
      <c r="J3" s="22">
        <v>44561</v>
      </c>
      <c r="K3" s="22">
        <v>44620</v>
      </c>
      <c r="L3" s="18">
        <v>236098165</v>
      </c>
      <c r="M3" s="23"/>
      <c r="N3" s="23">
        <v>501</v>
      </c>
      <c r="O3" s="23" t="s">
        <v>287</v>
      </c>
      <c r="P3" s="23" t="s">
        <v>17</v>
      </c>
      <c r="Q3" s="24">
        <f>166.71+246.11+72.77</f>
        <v>485.59000000000003</v>
      </c>
      <c r="R3" s="24">
        <f t="shared" ref="R3:R66" si="0">H3-Q3</f>
        <v>14.409999999999968</v>
      </c>
      <c r="S3" s="25" t="s">
        <v>27</v>
      </c>
      <c r="T3" s="23"/>
      <c r="U3" s="3"/>
    </row>
    <row r="4" spans="1:21" ht="47" x14ac:dyDescent="0.2">
      <c r="A4" s="25">
        <v>2</v>
      </c>
      <c r="B4" s="25" t="s">
        <v>289</v>
      </c>
      <c r="C4" s="18" t="s">
        <v>304</v>
      </c>
      <c r="D4" s="18" t="s">
        <v>303</v>
      </c>
      <c r="E4" s="19" t="s">
        <v>516</v>
      </c>
      <c r="F4" s="19" t="s">
        <v>518</v>
      </c>
      <c r="G4" s="20" t="s">
        <v>96</v>
      </c>
      <c r="H4" s="21">
        <v>3000</v>
      </c>
      <c r="I4" s="22">
        <v>44223</v>
      </c>
      <c r="J4" s="22">
        <v>44561</v>
      </c>
      <c r="K4" s="22">
        <v>44620</v>
      </c>
      <c r="L4" s="18">
        <v>236098165</v>
      </c>
      <c r="M4" s="23"/>
      <c r="N4" s="23">
        <v>501</v>
      </c>
      <c r="O4" s="23" t="s">
        <v>287</v>
      </c>
      <c r="P4" s="23" t="s">
        <v>17</v>
      </c>
      <c r="Q4" s="26">
        <f>281.18+265.74+189.6+266.93</f>
        <v>1003.45</v>
      </c>
      <c r="R4" s="24">
        <f t="shared" si="0"/>
        <v>1996.55</v>
      </c>
      <c r="S4" s="25"/>
      <c r="T4" s="27"/>
      <c r="U4" s="3"/>
    </row>
    <row r="5" spans="1:21" s="4" customFormat="1" ht="32" x14ac:dyDescent="0.25">
      <c r="A5" s="25">
        <v>3</v>
      </c>
      <c r="B5" s="25" t="s">
        <v>290</v>
      </c>
      <c r="C5" s="18" t="s">
        <v>306</v>
      </c>
      <c r="D5" s="18" t="s">
        <v>305</v>
      </c>
      <c r="E5" s="19" t="s">
        <v>516</v>
      </c>
      <c r="F5" s="19" t="s">
        <v>519</v>
      </c>
      <c r="G5" s="20" t="s">
        <v>97</v>
      </c>
      <c r="H5" s="21">
        <v>2000</v>
      </c>
      <c r="I5" s="22">
        <v>44223</v>
      </c>
      <c r="J5" s="22">
        <v>44561</v>
      </c>
      <c r="K5" s="22">
        <v>44620</v>
      </c>
      <c r="L5" s="28">
        <v>20676940</v>
      </c>
      <c r="M5" s="23"/>
      <c r="N5" s="23">
        <v>501</v>
      </c>
      <c r="O5" s="23" t="s">
        <v>287</v>
      </c>
      <c r="P5" s="23" t="s">
        <v>17</v>
      </c>
      <c r="Q5" s="26">
        <f>394.8+414.8</f>
        <v>809.6</v>
      </c>
      <c r="R5" s="26">
        <f t="shared" si="0"/>
        <v>1190.4000000000001</v>
      </c>
      <c r="S5" s="25"/>
      <c r="T5" s="29"/>
      <c r="U5" s="3"/>
    </row>
    <row r="6" spans="1:21" s="4" customFormat="1" ht="75" x14ac:dyDescent="0.2">
      <c r="A6" s="17">
        <v>4</v>
      </c>
      <c r="B6" s="17" t="s">
        <v>290</v>
      </c>
      <c r="C6" s="18" t="s">
        <v>308</v>
      </c>
      <c r="D6" s="18" t="s">
        <v>307</v>
      </c>
      <c r="E6" s="19" t="s">
        <v>81</v>
      </c>
      <c r="F6" s="19" t="s">
        <v>520</v>
      </c>
      <c r="G6" s="20" t="s">
        <v>98</v>
      </c>
      <c r="H6" s="21">
        <v>3000</v>
      </c>
      <c r="I6" s="22">
        <v>44225</v>
      </c>
      <c r="J6" s="22">
        <v>44561</v>
      </c>
      <c r="K6" s="22">
        <v>44620</v>
      </c>
      <c r="L6" s="30">
        <v>224067729</v>
      </c>
      <c r="M6" s="23"/>
      <c r="N6" s="23" t="s">
        <v>18</v>
      </c>
      <c r="O6" s="23" t="s">
        <v>287</v>
      </c>
      <c r="P6" s="23" t="s">
        <v>39</v>
      </c>
      <c r="Q6" s="24">
        <f>195.3+553.5+534+465.85+514.2</f>
        <v>2262.8500000000004</v>
      </c>
      <c r="R6" s="24">
        <f t="shared" si="0"/>
        <v>737.14999999999964</v>
      </c>
      <c r="S6" s="17"/>
      <c r="T6" s="23"/>
      <c r="U6" s="3"/>
    </row>
    <row r="7" spans="1:21" ht="75" x14ac:dyDescent="0.2">
      <c r="A7" s="17">
        <v>5</v>
      </c>
      <c r="B7" s="17" t="s">
        <v>290</v>
      </c>
      <c r="C7" s="18" t="s">
        <v>308</v>
      </c>
      <c r="D7" s="18" t="s">
        <v>307</v>
      </c>
      <c r="E7" s="19" t="s">
        <v>81</v>
      </c>
      <c r="F7" s="19" t="s">
        <v>521</v>
      </c>
      <c r="G7" s="20" t="s">
        <v>99</v>
      </c>
      <c r="H7" s="21">
        <v>2000</v>
      </c>
      <c r="I7" s="22">
        <v>44225</v>
      </c>
      <c r="J7" s="22">
        <v>44561</v>
      </c>
      <c r="K7" s="22">
        <v>44620</v>
      </c>
      <c r="L7" s="30">
        <v>224067729</v>
      </c>
      <c r="M7" s="23"/>
      <c r="N7" s="23" t="s">
        <v>19</v>
      </c>
      <c r="O7" s="23" t="s">
        <v>287</v>
      </c>
      <c r="P7" s="23" t="s">
        <v>39</v>
      </c>
      <c r="Q7" s="24">
        <f>251.6+624.7+524.75+180+101.8</f>
        <v>1682.8500000000001</v>
      </c>
      <c r="R7" s="24">
        <f t="shared" si="0"/>
        <v>317.14999999999986</v>
      </c>
      <c r="S7" s="17"/>
      <c r="T7" s="23"/>
      <c r="U7" s="3"/>
    </row>
    <row r="8" spans="1:21" ht="69" x14ac:dyDescent="0.2">
      <c r="A8" s="25">
        <v>6</v>
      </c>
      <c r="B8" s="17" t="s">
        <v>290</v>
      </c>
      <c r="C8" s="18" t="s">
        <v>310</v>
      </c>
      <c r="D8" s="18" t="s">
        <v>309</v>
      </c>
      <c r="E8" s="19" t="s">
        <v>81</v>
      </c>
      <c r="F8" s="19" t="s">
        <v>522</v>
      </c>
      <c r="G8" s="20" t="s">
        <v>100</v>
      </c>
      <c r="H8" s="21">
        <v>26196.45</v>
      </c>
      <c r="I8" s="22">
        <v>44225</v>
      </c>
      <c r="J8" s="22">
        <v>45291</v>
      </c>
      <c r="K8" s="22">
        <v>45322</v>
      </c>
      <c r="L8" s="30">
        <v>400013748</v>
      </c>
      <c r="M8" s="23"/>
      <c r="N8" s="23">
        <v>724</v>
      </c>
      <c r="O8" s="23" t="s">
        <v>287</v>
      </c>
      <c r="P8" s="23" t="s">
        <v>39</v>
      </c>
      <c r="Q8" s="26">
        <f>206.16+542.31+206.16+542.31+542.31+206.16+542.31+206.16+542.31+206.16+206.16+542.31+206.16+542.31+542.31+206.16</f>
        <v>5987.7599999999984</v>
      </c>
      <c r="R8" s="26">
        <f t="shared" si="0"/>
        <v>20208.690000000002</v>
      </c>
      <c r="S8" s="25"/>
      <c r="T8" s="27"/>
      <c r="U8" s="3"/>
    </row>
    <row r="9" spans="1:21" s="4" customFormat="1" ht="30" x14ac:dyDescent="0.2">
      <c r="A9" s="17">
        <v>7</v>
      </c>
      <c r="B9" s="17" t="s">
        <v>290</v>
      </c>
      <c r="C9" s="18" t="s">
        <v>312</v>
      </c>
      <c r="D9" s="18" t="s">
        <v>311</v>
      </c>
      <c r="E9" s="19" t="s">
        <v>516</v>
      </c>
      <c r="F9" s="19" t="s">
        <v>523</v>
      </c>
      <c r="G9" s="20" t="s">
        <v>20</v>
      </c>
      <c r="H9" s="21">
        <v>1130.5</v>
      </c>
      <c r="I9" s="22">
        <v>44228</v>
      </c>
      <c r="J9" s="22">
        <v>44561</v>
      </c>
      <c r="K9" s="22">
        <v>44620</v>
      </c>
      <c r="L9" s="30">
        <v>441555005</v>
      </c>
      <c r="M9" s="23"/>
      <c r="N9" s="23">
        <v>336</v>
      </c>
      <c r="O9" s="23" t="s">
        <v>287</v>
      </c>
      <c r="P9" s="23" t="s">
        <v>17</v>
      </c>
      <c r="Q9" s="24">
        <f>678.3+452.2</f>
        <v>1130.5</v>
      </c>
      <c r="R9" s="24">
        <f t="shared" si="0"/>
        <v>0</v>
      </c>
      <c r="S9" s="25" t="s">
        <v>27</v>
      </c>
      <c r="T9" s="23"/>
      <c r="U9" s="3"/>
    </row>
    <row r="10" spans="1:21" ht="30" x14ac:dyDescent="0.2">
      <c r="A10" s="25">
        <v>8</v>
      </c>
      <c r="B10" s="17" t="s">
        <v>290</v>
      </c>
      <c r="C10" s="18" t="s">
        <v>314</v>
      </c>
      <c r="D10" s="18" t="s">
        <v>313</v>
      </c>
      <c r="E10" s="19" t="s">
        <v>524</v>
      </c>
      <c r="F10" s="19" t="s">
        <v>525</v>
      </c>
      <c r="G10" s="20" t="s">
        <v>101</v>
      </c>
      <c r="H10" s="21">
        <v>200</v>
      </c>
      <c r="I10" s="22">
        <v>44228</v>
      </c>
      <c r="J10" s="22">
        <v>44561</v>
      </c>
      <c r="K10" s="22">
        <v>44620</v>
      </c>
      <c r="L10" s="30">
        <v>406061238</v>
      </c>
      <c r="M10" s="23"/>
      <c r="N10" s="23">
        <v>336</v>
      </c>
      <c r="O10" s="23" t="s">
        <v>287</v>
      </c>
      <c r="P10" s="23" t="s">
        <v>17</v>
      </c>
      <c r="Q10" s="26">
        <f>4+196</f>
        <v>200</v>
      </c>
      <c r="R10" s="26">
        <f t="shared" si="0"/>
        <v>0</v>
      </c>
      <c r="S10" s="25" t="s">
        <v>27</v>
      </c>
      <c r="T10" s="27"/>
      <c r="U10" s="3"/>
    </row>
    <row r="11" spans="1:21" s="4" customFormat="1" ht="31" x14ac:dyDescent="0.2">
      <c r="A11" s="25">
        <v>9</v>
      </c>
      <c r="B11" s="17" t="s">
        <v>290</v>
      </c>
      <c r="C11" s="31" t="s">
        <v>316</v>
      </c>
      <c r="D11" s="18" t="s">
        <v>315</v>
      </c>
      <c r="E11" s="19" t="s">
        <v>516</v>
      </c>
      <c r="F11" s="19" t="s">
        <v>526</v>
      </c>
      <c r="G11" s="20" t="s">
        <v>21</v>
      </c>
      <c r="H11" s="21">
        <v>1720.55</v>
      </c>
      <c r="I11" s="22">
        <v>44229</v>
      </c>
      <c r="J11" s="22">
        <v>44561</v>
      </c>
      <c r="K11" s="22">
        <v>45458</v>
      </c>
      <c r="L11" s="32">
        <v>202177205</v>
      </c>
      <c r="M11" s="23"/>
      <c r="N11" s="33" t="s">
        <v>22</v>
      </c>
      <c r="O11" s="23" t="s">
        <v>287</v>
      </c>
      <c r="P11" s="23" t="s">
        <v>17</v>
      </c>
      <c r="Q11" s="26">
        <f>15.85+64.8+15.85+108+15.85+31.7+255.8+373.4+79.25+31.7+141.6</f>
        <v>1133.8</v>
      </c>
      <c r="R11" s="26">
        <f t="shared" si="0"/>
        <v>586.75</v>
      </c>
      <c r="S11" s="25"/>
      <c r="T11" s="27"/>
      <c r="U11" s="3"/>
    </row>
    <row r="12" spans="1:21" s="4" customFormat="1" ht="45" x14ac:dyDescent="0.2">
      <c r="A12" s="17">
        <v>10</v>
      </c>
      <c r="B12" s="17" t="s">
        <v>290</v>
      </c>
      <c r="C12" s="18" t="s">
        <v>317</v>
      </c>
      <c r="D12" s="18" t="s">
        <v>309</v>
      </c>
      <c r="E12" s="19" t="s">
        <v>81</v>
      </c>
      <c r="F12" s="19" t="s">
        <v>527</v>
      </c>
      <c r="G12" s="20" t="s">
        <v>102</v>
      </c>
      <c r="H12" s="21">
        <v>4575</v>
      </c>
      <c r="I12" s="22">
        <v>44230</v>
      </c>
      <c r="J12" s="22">
        <v>44561</v>
      </c>
      <c r="K12" s="22">
        <v>44617</v>
      </c>
      <c r="L12" s="34">
        <v>400013748</v>
      </c>
      <c r="M12" s="23" t="s">
        <v>255</v>
      </c>
      <c r="N12" s="23">
        <v>724</v>
      </c>
      <c r="O12" s="23" t="s">
        <v>287</v>
      </c>
      <c r="P12" s="23" t="s">
        <v>39</v>
      </c>
      <c r="Q12" s="24">
        <f>375+420+420+420+420+420+420+420</f>
        <v>3315</v>
      </c>
      <c r="R12" s="24">
        <f t="shared" si="0"/>
        <v>1260</v>
      </c>
      <c r="S12" s="17"/>
      <c r="T12" s="23"/>
      <c r="U12" s="3"/>
    </row>
    <row r="13" spans="1:21" ht="47" x14ac:dyDescent="0.2">
      <c r="A13" s="25">
        <v>11</v>
      </c>
      <c r="B13" s="17" t="s">
        <v>290</v>
      </c>
      <c r="C13" s="18" t="s">
        <v>319</v>
      </c>
      <c r="D13" s="18" t="s">
        <v>318</v>
      </c>
      <c r="E13" s="19" t="s">
        <v>516</v>
      </c>
      <c r="F13" s="19" t="s">
        <v>528</v>
      </c>
      <c r="G13" s="20" t="s">
        <v>103</v>
      </c>
      <c r="H13" s="21">
        <v>1479</v>
      </c>
      <c r="I13" s="22">
        <v>44230</v>
      </c>
      <c r="J13" s="22">
        <v>44316</v>
      </c>
      <c r="K13" s="22">
        <v>44347</v>
      </c>
      <c r="L13" s="34">
        <v>204892964</v>
      </c>
      <c r="M13" s="23"/>
      <c r="N13" s="23">
        <v>301</v>
      </c>
      <c r="O13" s="23" t="s">
        <v>287</v>
      </c>
      <c r="P13" s="23" t="s">
        <v>17</v>
      </c>
      <c r="Q13" s="26">
        <v>1479</v>
      </c>
      <c r="R13" s="26">
        <f t="shared" si="0"/>
        <v>0</v>
      </c>
      <c r="S13" s="25" t="s">
        <v>27</v>
      </c>
      <c r="T13" s="27"/>
      <c r="U13" s="3"/>
    </row>
    <row r="14" spans="1:21" s="4" customFormat="1" ht="60" x14ac:dyDescent="0.2">
      <c r="A14" s="25">
        <v>12</v>
      </c>
      <c r="B14" s="25" t="s">
        <v>291</v>
      </c>
      <c r="C14" s="35" t="s">
        <v>320</v>
      </c>
      <c r="D14" s="18"/>
      <c r="E14" s="19" t="s">
        <v>687</v>
      </c>
      <c r="F14" s="19" t="s">
        <v>529</v>
      </c>
      <c r="G14" s="20" t="s">
        <v>104</v>
      </c>
      <c r="H14" s="21">
        <v>11750</v>
      </c>
      <c r="I14" s="22">
        <v>44232</v>
      </c>
      <c r="J14" s="22">
        <v>44277</v>
      </c>
      <c r="K14" s="22">
        <v>44651</v>
      </c>
      <c r="L14" s="34">
        <v>47001012574</v>
      </c>
      <c r="M14" s="23"/>
      <c r="N14" s="23">
        <v>713</v>
      </c>
      <c r="O14" s="23" t="s">
        <v>287</v>
      </c>
      <c r="P14" s="23" t="s">
        <v>15</v>
      </c>
      <c r="Q14" s="26">
        <v>10575</v>
      </c>
      <c r="R14" s="26">
        <f t="shared" si="0"/>
        <v>1175</v>
      </c>
      <c r="S14" s="25"/>
      <c r="T14" s="27"/>
      <c r="U14" s="3"/>
    </row>
    <row r="15" spans="1:21" s="4" customFormat="1" ht="45" x14ac:dyDescent="0.2">
      <c r="A15" s="17">
        <v>13</v>
      </c>
      <c r="B15" s="17" t="s">
        <v>290</v>
      </c>
      <c r="C15" s="18" t="s">
        <v>322</v>
      </c>
      <c r="D15" s="18" t="s">
        <v>321</v>
      </c>
      <c r="E15" s="19" t="s">
        <v>81</v>
      </c>
      <c r="F15" s="19" t="s">
        <v>530</v>
      </c>
      <c r="G15" s="20" t="s">
        <v>23</v>
      </c>
      <c r="H15" s="21">
        <v>972.9</v>
      </c>
      <c r="I15" s="22">
        <v>44232</v>
      </c>
      <c r="J15" s="22">
        <v>44256</v>
      </c>
      <c r="K15" s="22">
        <v>44407</v>
      </c>
      <c r="L15" s="34">
        <v>224068577</v>
      </c>
      <c r="M15" s="23"/>
      <c r="N15" s="23">
        <v>313</v>
      </c>
      <c r="O15" s="23" t="s">
        <v>287</v>
      </c>
      <c r="P15" s="23" t="s">
        <v>39</v>
      </c>
      <c r="Q15" s="24">
        <v>972.9</v>
      </c>
      <c r="R15" s="24">
        <f t="shared" si="0"/>
        <v>0</v>
      </c>
      <c r="S15" s="25" t="s">
        <v>27</v>
      </c>
      <c r="T15" s="23"/>
      <c r="U15" s="3"/>
    </row>
    <row r="16" spans="1:21" ht="75" x14ac:dyDescent="0.2">
      <c r="A16" s="17">
        <v>14</v>
      </c>
      <c r="B16" s="17" t="s">
        <v>291</v>
      </c>
      <c r="C16" s="18" t="s">
        <v>323</v>
      </c>
      <c r="D16" s="18"/>
      <c r="E16" s="19" t="s">
        <v>81</v>
      </c>
      <c r="F16" s="19" t="s">
        <v>531</v>
      </c>
      <c r="G16" s="20" t="s">
        <v>105</v>
      </c>
      <c r="H16" s="21">
        <v>47.1</v>
      </c>
      <c r="I16" s="22">
        <v>44232</v>
      </c>
      <c r="J16" s="22">
        <v>44232</v>
      </c>
      <c r="K16" s="22">
        <v>44407</v>
      </c>
      <c r="L16" s="30">
        <v>47001005891</v>
      </c>
      <c r="M16" s="23"/>
      <c r="N16" s="23">
        <v>799</v>
      </c>
      <c r="O16" s="23" t="s">
        <v>287</v>
      </c>
      <c r="P16" s="23" t="s">
        <v>39</v>
      </c>
      <c r="Q16" s="24">
        <v>47.1</v>
      </c>
      <c r="R16" s="24">
        <f t="shared" si="0"/>
        <v>0</v>
      </c>
      <c r="S16" s="25" t="s">
        <v>27</v>
      </c>
      <c r="T16" s="23"/>
      <c r="U16" s="3"/>
    </row>
    <row r="17" spans="1:21" ht="75" x14ac:dyDescent="0.2">
      <c r="A17" s="25">
        <v>15</v>
      </c>
      <c r="B17" s="25" t="s">
        <v>291</v>
      </c>
      <c r="C17" s="18" t="s">
        <v>324</v>
      </c>
      <c r="D17" s="18"/>
      <c r="E17" s="19" t="s">
        <v>81</v>
      </c>
      <c r="F17" s="19" t="s">
        <v>532</v>
      </c>
      <c r="G17" s="20" t="s">
        <v>106</v>
      </c>
      <c r="H17" s="21">
        <v>49.75</v>
      </c>
      <c r="I17" s="22">
        <v>44232</v>
      </c>
      <c r="J17" s="22">
        <v>44232</v>
      </c>
      <c r="K17" s="22">
        <v>44407</v>
      </c>
      <c r="L17" s="28">
        <v>47001036003</v>
      </c>
      <c r="M17" s="23"/>
      <c r="N17" s="23">
        <v>799</v>
      </c>
      <c r="O17" s="23" t="s">
        <v>287</v>
      </c>
      <c r="P17" s="23" t="s">
        <v>39</v>
      </c>
      <c r="Q17" s="26">
        <v>49.75</v>
      </c>
      <c r="R17" s="26">
        <f t="shared" si="0"/>
        <v>0</v>
      </c>
      <c r="S17" s="25" t="s">
        <v>27</v>
      </c>
      <c r="T17" s="27"/>
      <c r="U17" s="3"/>
    </row>
    <row r="18" spans="1:21" s="4" customFormat="1" ht="45" x14ac:dyDescent="0.2">
      <c r="A18" s="25">
        <v>16</v>
      </c>
      <c r="B18" s="25" t="s">
        <v>290</v>
      </c>
      <c r="C18" s="18" t="s">
        <v>326</v>
      </c>
      <c r="D18" s="18" t="s">
        <v>325</v>
      </c>
      <c r="E18" s="19" t="s">
        <v>81</v>
      </c>
      <c r="F18" s="19" t="s">
        <v>533</v>
      </c>
      <c r="G18" s="20" t="s">
        <v>25</v>
      </c>
      <c r="H18" s="21">
        <v>5946.78</v>
      </c>
      <c r="I18" s="22">
        <v>44235</v>
      </c>
      <c r="J18" s="22">
        <v>44239</v>
      </c>
      <c r="K18" s="22">
        <v>44347</v>
      </c>
      <c r="L18" s="30">
        <v>224090917</v>
      </c>
      <c r="M18" s="23"/>
      <c r="N18" s="23">
        <v>601</v>
      </c>
      <c r="O18" s="23" t="s">
        <v>287</v>
      </c>
      <c r="P18" s="23" t="s">
        <v>39</v>
      </c>
      <c r="Q18" s="26">
        <v>5472.18</v>
      </c>
      <c r="R18" s="26">
        <f t="shared" si="0"/>
        <v>474.59999999999945</v>
      </c>
      <c r="S18" s="25" t="s">
        <v>27</v>
      </c>
      <c r="T18" s="27"/>
      <c r="U18" s="3"/>
    </row>
    <row r="19" spans="1:21" s="4" customFormat="1" ht="45" x14ac:dyDescent="0.2">
      <c r="A19" s="17">
        <v>17</v>
      </c>
      <c r="B19" s="17" t="s">
        <v>291</v>
      </c>
      <c r="C19" s="18" t="s">
        <v>327</v>
      </c>
      <c r="D19" s="18"/>
      <c r="E19" s="19" t="s">
        <v>81</v>
      </c>
      <c r="F19" s="19" t="s">
        <v>534</v>
      </c>
      <c r="G19" s="20" t="s">
        <v>107</v>
      </c>
      <c r="H19" s="21">
        <v>525</v>
      </c>
      <c r="I19" s="22">
        <v>44238</v>
      </c>
      <c r="J19" s="22">
        <v>44301</v>
      </c>
      <c r="K19" s="22">
        <v>44407</v>
      </c>
      <c r="L19" s="32">
        <v>47001035687</v>
      </c>
      <c r="M19" s="23"/>
      <c r="N19" s="23">
        <v>228</v>
      </c>
      <c r="O19" s="23" t="s">
        <v>287</v>
      </c>
      <c r="P19" s="23" t="s">
        <v>39</v>
      </c>
      <c r="Q19" s="24">
        <v>525</v>
      </c>
      <c r="R19" s="24">
        <f t="shared" si="0"/>
        <v>0</v>
      </c>
      <c r="S19" s="25" t="s">
        <v>27</v>
      </c>
      <c r="T19" s="23"/>
      <c r="U19" s="3"/>
    </row>
    <row r="20" spans="1:21" ht="45" x14ac:dyDescent="0.2">
      <c r="A20" s="17">
        <v>18</v>
      </c>
      <c r="B20" s="17" t="s">
        <v>290</v>
      </c>
      <c r="C20" s="18" t="s">
        <v>328</v>
      </c>
      <c r="D20" s="18" t="s">
        <v>325</v>
      </c>
      <c r="E20" s="19" t="s">
        <v>516</v>
      </c>
      <c r="F20" s="19" t="s">
        <v>535</v>
      </c>
      <c r="G20" s="21" t="s">
        <v>26</v>
      </c>
      <c r="H20" s="21">
        <v>76747.23</v>
      </c>
      <c r="I20" s="22">
        <v>44239</v>
      </c>
      <c r="J20" s="22">
        <v>44561</v>
      </c>
      <c r="K20" s="22">
        <v>44620</v>
      </c>
      <c r="L20" s="30">
        <v>224090917</v>
      </c>
      <c r="M20" s="23" t="s">
        <v>147</v>
      </c>
      <c r="N20" s="23">
        <v>601</v>
      </c>
      <c r="O20" s="23" t="s">
        <v>287</v>
      </c>
      <c r="P20" s="23" t="s">
        <v>17</v>
      </c>
      <c r="Q20" s="24">
        <f>11168.01+18923.73+21922.11+5730.09+8353.14+10650.15</f>
        <v>76747.23</v>
      </c>
      <c r="R20" s="24">
        <f t="shared" si="0"/>
        <v>0</v>
      </c>
      <c r="S20" s="25" t="s">
        <v>27</v>
      </c>
      <c r="T20" s="23"/>
      <c r="U20" s="3"/>
    </row>
    <row r="21" spans="1:21" ht="30" x14ac:dyDescent="0.2">
      <c r="A21" s="17">
        <v>19</v>
      </c>
      <c r="B21" s="17" t="s">
        <v>291</v>
      </c>
      <c r="C21" s="18" t="s">
        <v>323</v>
      </c>
      <c r="D21" s="18"/>
      <c r="E21" s="19" t="s">
        <v>81</v>
      </c>
      <c r="F21" s="19" t="s">
        <v>536</v>
      </c>
      <c r="G21" s="20" t="s">
        <v>28</v>
      </c>
      <c r="H21" s="21">
        <v>1070</v>
      </c>
      <c r="I21" s="22">
        <v>44243</v>
      </c>
      <c r="J21" s="22">
        <v>44561</v>
      </c>
      <c r="K21" s="22">
        <v>44620</v>
      </c>
      <c r="L21" s="32">
        <v>47001005891</v>
      </c>
      <c r="M21" s="23"/>
      <c r="N21" s="23">
        <v>392</v>
      </c>
      <c r="O21" s="23" t="s">
        <v>287</v>
      </c>
      <c r="P21" s="23" t="s">
        <v>39</v>
      </c>
      <c r="Q21" s="24">
        <f>30+400+260+200+120</f>
        <v>1010</v>
      </c>
      <c r="R21" s="24">
        <f t="shared" si="0"/>
        <v>60</v>
      </c>
      <c r="S21" s="36"/>
      <c r="T21" s="23"/>
      <c r="U21" s="3"/>
    </row>
    <row r="22" spans="1:21" ht="30" x14ac:dyDescent="0.2">
      <c r="A22" s="25">
        <v>20</v>
      </c>
      <c r="B22" s="25" t="s">
        <v>290</v>
      </c>
      <c r="C22" s="18" t="s">
        <v>330</v>
      </c>
      <c r="D22" s="18" t="s">
        <v>329</v>
      </c>
      <c r="E22" s="19" t="s">
        <v>516</v>
      </c>
      <c r="F22" s="19" t="s">
        <v>537</v>
      </c>
      <c r="G22" s="20" t="s">
        <v>29</v>
      </c>
      <c r="H22" s="21">
        <v>515</v>
      </c>
      <c r="I22" s="22">
        <v>44243</v>
      </c>
      <c r="J22" s="22">
        <v>44561</v>
      </c>
      <c r="K22" s="22">
        <v>44593</v>
      </c>
      <c r="L22" s="34">
        <v>202203123</v>
      </c>
      <c r="M22" s="23"/>
      <c r="N22" s="23">
        <v>331</v>
      </c>
      <c r="O22" s="23" t="s">
        <v>287</v>
      </c>
      <c r="P22" s="23" t="s">
        <v>39</v>
      </c>
      <c r="Q22" s="26">
        <f>206+309</f>
        <v>515</v>
      </c>
      <c r="R22" s="26">
        <f t="shared" si="0"/>
        <v>0</v>
      </c>
      <c r="S22" s="25" t="s">
        <v>27</v>
      </c>
      <c r="T22" s="27"/>
      <c r="U22" s="3"/>
    </row>
    <row r="23" spans="1:21" s="4" customFormat="1" ht="46" x14ac:dyDescent="0.2">
      <c r="A23" s="25">
        <v>21</v>
      </c>
      <c r="B23" s="25" t="s">
        <v>290</v>
      </c>
      <c r="C23" s="18" t="s">
        <v>332</v>
      </c>
      <c r="D23" s="18" t="s">
        <v>331</v>
      </c>
      <c r="E23" s="19" t="s">
        <v>538</v>
      </c>
      <c r="F23" s="19" t="s">
        <v>539</v>
      </c>
      <c r="G23" s="20" t="s">
        <v>108</v>
      </c>
      <c r="H23" s="21">
        <v>153359.46</v>
      </c>
      <c r="I23" s="22">
        <v>44246</v>
      </c>
      <c r="J23" s="22">
        <v>44392</v>
      </c>
      <c r="K23" s="22">
        <v>44942</v>
      </c>
      <c r="L23" s="34">
        <v>218062780</v>
      </c>
      <c r="M23" s="23" t="s">
        <v>148</v>
      </c>
      <c r="N23" s="23">
        <v>452</v>
      </c>
      <c r="O23" s="37" t="s">
        <v>285</v>
      </c>
      <c r="P23" s="23" t="s">
        <v>15</v>
      </c>
      <c r="Q23" s="26">
        <f>72898.7+42941.09</f>
        <v>115839.79</v>
      </c>
      <c r="R23" s="26">
        <f t="shared" si="0"/>
        <v>37519.67</v>
      </c>
      <c r="S23" s="25"/>
      <c r="T23" s="23" t="s">
        <v>38</v>
      </c>
      <c r="U23" s="3"/>
    </row>
    <row r="24" spans="1:21" s="4" customFormat="1" ht="45" x14ac:dyDescent="0.2">
      <c r="A24" s="17">
        <v>22</v>
      </c>
      <c r="B24" s="25" t="s">
        <v>290</v>
      </c>
      <c r="C24" s="18" t="s">
        <v>334</v>
      </c>
      <c r="D24" s="18" t="s">
        <v>333</v>
      </c>
      <c r="E24" s="19" t="s">
        <v>81</v>
      </c>
      <c r="F24" s="38" t="s">
        <v>540</v>
      </c>
      <c r="G24" s="20" t="s">
        <v>30</v>
      </c>
      <c r="H24" s="21">
        <v>2500</v>
      </c>
      <c r="I24" s="22">
        <v>44246</v>
      </c>
      <c r="J24" s="22">
        <v>44561</v>
      </c>
      <c r="K24" s="22">
        <v>44620</v>
      </c>
      <c r="L24" s="34">
        <v>404455166</v>
      </c>
      <c r="M24" s="23"/>
      <c r="N24" s="23">
        <v>924</v>
      </c>
      <c r="O24" s="23" t="s">
        <v>287</v>
      </c>
      <c r="P24" s="23" t="s">
        <v>39</v>
      </c>
      <c r="Q24" s="24">
        <f>250+250+250+250+250+250</f>
        <v>1500</v>
      </c>
      <c r="R24" s="24">
        <f t="shared" si="0"/>
        <v>1000</v>
      </c>
      <c r="S24" s="25"/>
      <c r="T24" s="39"/>
      <c r="U24" s="3"/>
    </row>
    <row r="25" spans="1:21" ht="45" x14ac:dyDescent="0.2">
      <c r="A25" s="25">
        <v>23</v>
      </c>
      <c r="B25" s="25" t="s">
        <v>292</v>
      </c>
      <c r="C25" s="18" t="s">
        <v>295</v>
      </c>
      <c r="D25" s="18"/>
      <c r="E25" s="19" t="s">
        <v>81</v>
      </c>
      <c r="F25" s="19" t="s">
        <v>541</v>
      </c>
      <c r="G25" s="20" t="s">
        <v>31</v>
      </c>
      <c r="H25" s="21">
        <v>1125</v>
      </c>
      <c r="I25" s="22">
        <v>44249</v>
      </c>
      <c r="J25" s="22">
        <v>44561</v>
      </c>
      <c r="K25" s="22">
        <v>44620</v>
      </c>
      <c r="L25" s="32">
        <v>47001002683</v>
      </c>
      <c r="M25" s="23"/>
      <c r="N25" s="23">
        <v>983</v>
      </c>
      <c r="O25" s="23" t="s">
        <v>287</v>
      </c>
      <c r="P25" s="23" t="s">
        <v>39</v>
      </c>
      <c r="Q25" s="26">
        <f>270+67.5+432+108+168+42+7.5+30</f>
        <v>1125</v>
      </c>
      <c r="R25" s="26">
        <f t="shared" si="0"/>
        <v>0</v>
      </c>
      <c r="S25" s="25" t="s">
        <v>27</v>
      </c>
      <c r="T25" s="27"/>
      <c r="U25" s="3"/>
    </row>
    <row r="26" spans="1:21" s="4" customFormat="1" ht="45" x14ac:dyDescent="0.2">
      <c r="A26" s="25">
        <v>24</v>
      </c>
      <c r="B26" s="25" t="s">
        <v>290</v>
      </c>
      <c r="C26" s="40" t="s">
        <v>302</v>
      </c>
      <c r="D26" s="18" t="s">
        <v>301</v>
      </c>
      <c r="E26" s="19" t="s">
        <v>538</v>
      </c>
      <c r="F26" s="19" t="s">
        <v>542</v>
      </c>
      <c r="G26" s="20" t="s">
        <v>32</v>
      </c>
      <c r="H26" s="21">
        <v>1332398.58</v>
      </c>
      <c r="I26" s="22">
        <v>44250</v>
      </c>
      <c r="J26" s="22">
        <v>44509</v>
      </c>
      <c r="K26" s="22">
        <v>45056</v>
      </c>
      <c r="L26" s="40">
        <v>222725807</v>
      </c>
      <c r="M26" s="23" t="s">
        <v>220</v>
      </c>
      <c r="N26" s="23">
        <v>453</v>
      </c>
      <c r="O26" s="37" t="s">
        <v>285</v>
      </c>
      <c r="P26" s="23" t="s">
        <v>15</v>
      </c>
      <c r="Q26" s="26">
        <f>253999.98+40449.48+140261.94+205985.67</f>
        <v>640697.07000000007</v>
      </c>
      <c r="R26" s="26">
        <f t="shared" si="0"/>
        <v>691701.51</v>
      </c>
      <c r="S26" s="25"/>
      <c r="T26" s="23" t="s">
        <v>38</v>
      </c>
      <c r="U26" s="3"/>
    </row>
    <row r="27" spans="1:21" s="4" customFormat="1" ht="51" x14ac:dyDescent="0.2">
      <c r="A27" s="25">
        <v>25</v>
      </c>
      <c r="B27" s="25" t="s">
        <v>293</v>
      </c>
      <c r="C27" s="41" t="s">
        <v>300</v>
      </c>
      <c r="D27" s="18" t="s">
        <v>299</v>
      </c>
      <c r="E27" s="19" t="s">
        <v>538</v>
      </c>
      <c r="F27" s="19" t="s">
        <v>543</v>
      </c>
      <c r="G27" s="20" t="s">
        <v>109</v>
      </c>
      <c r="H27" s="21">
        <v>5500</v>
      </c>
      <c r="I27" s="22">
        <v>44251</v>
      </c>
      <c r="J27" s="22">
        <v>44561</v>
      </c>
      <c r="K27" s="22">
        <v>44620</v>
      </c>
      <c r="L27" s="40">
        <v>224100755</v>
      </c>
      <c r="M27" s="23"/>
      <c r="N27" s="23">
        <v>501</v>
      </c>
      <c r="O27" s="23" t="s">
        <v>287</v>
      </c>
      <c r="P27" s="23" t="s">
        <v>15</v>
      </c>
      <c r="Q27" s="26">
        <f>588+304+108+132+372+108+360+108+300+344+120</f>
        <v>2844</v>
      </c>
      <c r="R27" s="26">
        <f t="shared" si="0"/>
        <v>2656</v>
      </c>
      <c r="S27" s="25"/>
      <c r="T27" s="27"/>
      <c r="U27" s="3"/>
    </row>
    <row r="28" spans="1:21" s="4" customFormat="1" ht="90" x14ac:dyDescent="0.2">
      <c r="A28" s="17">
        <v>26</v>
      </c>
      <c r="B28" s="17" t="s">
        <v>290</v>
      </c>
      <c r="C28" s="18" t="s">
        <v>297</v>
      </c>
      <c r="D28" s="18" t="s">
        <v>298</v>
      </c>
      <c r="E28" s="19" t="s">
        <v>538</v>
      </c>
      <c r="F28" s="19" t="s">
        <v>544</v>
      </c>
      <c r="G28" s="20" t="s">
        <v>33</v>
      </c>
      <c r="H28" s="21">
        <v>342318.01</v>
      </c>
      <c r="I28" s="22">
        <v>44252</v>
      </c>
      <c r="J28" s="22">
        <v>44498</v>
      </c>
      <c r="K28" s="22">
        <v>45045</v>
      </c>
      <c r="L28" s="42">
        <v>424065736</v>
      </c>
      <c r="M28" s="23" t="s">
        <v>256</v>
      </c>
      <c r="N28" s="23">
        <v>453</v>
      </c>
      <c r="O28" s="37" t="s">
        <v>285</v>
      </c>
      <c r="P28" s="23" t="s">
        <v>15</v>
      </c>
      <c r="Q28" s="24">
        <f>30000+20000+47468.41+44371.89+43576.1+41258.94</f>
        <v>226675.34</v>
      </c>
      <c r="R28" s="24">
        <f t="shared" si="0"/>
        <v>115642.67000000001</v>
      </c>
      <c r="S28" s="17"/>
      <c r="T28" s="23" t="s">
        <v>38</v>
      </c>
      <c r="U28" s="3"/>
    </row>
    <row r="29" spans="1:21" ht="75" x14ac:dyDescent="0.2">
      <c r="A29" s="25">
        <v>27</v>
      </c>
      <c r="B29" s="25" t="s">
        <v>291</v>
      </c>
      <c r="C29" s="18" t="s">
        <v>296</v>
      </c>
      <c r="D29" s="18"/>
      <c r="E29" s="19" t="s">
        <v>81</v>
      </c>
      <c r="F29" s="19" t="s">
        <v>545</v>
      </c>
      <c r="G29" s="20" t="s">
        <v>110</v>
      </c>
      <c r="H29" s="21">
        <v>4183</v>
      </c>
      <c r="I29" s="22">
        <v>44251</v>
      </c>
      <c r="J29" s="22">
        <v>44257</v>
      </c>
      <c r="K29" s="22">
        <v>44407</v>
      </c>
      <c r="L29" s="30">
        <v>47001031932</v>
      </c>
      <c r="M29" s="23"/>
      <c r="N29" s="23">
        <v>397</v>
      </c>
      <c r="O29" s="23" t="s">
        <v>287</v>
      </c>
      <c r="P29" s="23" t="s">
        <v>39</v>
      </c>
      <c r="Q29" s="26">
        <v>4183</v>
      </c>
      <c r="R29" s="26">
        <f t="shared" si="0"/>
        <v>0</v>
      </c>
      <c r="S29" s="23" t="s">
        <v>27</v>
      </c>
      <c r="T29" s="27"/>
      <c r="U29" s="3"/>
    </row>
    <row r="30" spans="1:21" s="4" customFormat="1" ht="75" x14ac:dyDescent="0.2">
      <c r="A30" s="25">
        <v>28</v>
      </c>
      <c r="B30" s="25" t="s">
        <v>292</v>
      </c>
      <c r="C30" s="18" t="s">
        <v>295</v>
      </c>
      <c r="D30" s="18"/>
      <c r="E30" s="19" t="s">
        <v>81</v>
      </c>
      <c r="F30" s="19" t="s">
        <v>546</v>
      </c>
      <c r="G30" s="20" t="s">
        <v>34</v>
      </c>
      <c r="H30" s="21">
        <v>825</v>
      </c>
      <c r="I30" s="22">
        <v>44253</v>
      </c>
      <c r="J30" s="22">
        <v>44561</v>
      </c>
      <c r="K30" s="22">
        <v>44620</v>
      </c>
      <c r="L30" s="30">
        <v>47001002683</v>
      </c>
      <c r="M30" s="23"/>
      <c r="N30" s="23">
        <v>983</v>
      </c>
      <c r="O30" s="23" t="s">
        <v>287</v>
      </c>
      <c r="P30" s="23" t="s">
        <v>39</v>
      </c>
      <c r="Q30" s="43">
        <f>135+33.75</f>
        <v>168.75</v>
      </c>
      <c r="R30" s="26">
        <f t="shared" si="0"/>
        <v>656.25</v>
      </c>
      <c r="S30" s="25"/>
      <c r="T30" s="27"/>
      <c r="U30" s="3"/>
    </row>
    <row r="31" spans="1:21" s="4" customFormat="1" ht="45" x14ac:dyDescent="0.2">
      <c r="A31" s="17">
        <v>29</v>
      </c>
      <c r="B31" s="17" t="s">
        <v>291</v>
      </c>
      <c r="C31" s="18" t="s">
        <v>335</v>
      </c>
      <c r="D31" s="18"/>
      <c r="E31" s="19" t="s">
        <v>538</v>
      </c>
      <c r="F31" s="19" t="s">
        <v>547</v>
      </c>
      <c r="G31" s="20" t="s">
        <v>111</v>
      </c>
      <c r="H31" s="21">
        <v>20000</v>
      </c>
      <c r="I31" s="22">
        <v>44253</v>
      </c>
      <c r="J31" s="22">
        <v>44561</v>
      </c>
      <c r="K31" s="22">
        <v>44620</v>
      </c>
      <c r="L31" s="44" t="s">
        <v>35</v>
      </c>
      <c r="M31" s="23"/>
      <c r="N31" s="23">
        <v>501</v>
      </c>
      <c r="O31" s="23" t="s">
        <v>287</v>
      </c>
      <c r="P31" s="23" t="s">
        <v>15</v>
      </c>
      <c r="Q31" s="21">
        <f>341.5+1476.06+1707.25+851.11+661.14+1498.83+1659.49+5280.98+2000.23</f>
        <v>15476.59</v>
      </c>
      <c r="R31" s="24">
        <f t="shared" si="0"/>
        <v>4523.41</v>
      </c>
      <c r="S31" s="45"/>
      <c r="T31" s="23"/>
      <c r="U31" s="3"/>
    </row>
    <row r="32" spans="1:21" ht="62" x14ac:dyDescent="0.2">
      <c r="A32" s="17">
        <v>30</v>
      </c>
      <c r="B32" s="17" t="s">
        <v>290</v>
      </c>
      <c r="C32" s="18" t="s">
        <v>336</v>
      </c>
      <c r="D32" s="18" t="s">
        <v>337</v>
      </c>
      <c r="E32" s="19" t="s">
        <v>81</v>
      </c>
      <c r="F32" s="19" t="s">
        <v>548</v>
      </c>
      <c r="G32" s="20" t="s">
        <v>112</v>
      </c>
      <c r="H32" s="21">
        <v>80</v>
      </c>
      <c r="I32" s="46">
        <v>44256</v>
      </c>
      <c r="J32" s="22">
        <v>44333</v>
      </c>
      <c r="K32" s="46">
        <v>44561</v>
      </c>
      <c r="L32" s="47">
        <v>206276340</v>
      </c>
      <c r="M32" s="23"/>
      <c r="N32" s="23">
        <v>501</v>
      </c>
      <c r="O32" s="23" t="s">
        <v>287</v>
      </c>
      <c r="P32" s="23" t="s">
        <v>39</v>
      </c>
      <c r="Q32" s="21"/>
      <c r="R32" s="24">
        <f t="shared" si="0"/>
        <v>80</v>
      </c>
      <c r="S32" s="23" t="s">
        <v>27</v>
      </c>
      <c r="T32" s="23"/>
      <c r="U32" s="3"/>
    </row>
    <row r="33" spans="1:21" ht="48" x14ac:dyDescent="0.2">
      <c r="A33" s="25">
        <v>31</v>
      </c>
      <c r="B33" s="25" t="s">
        <v>290</v>
      </c>
      <c r="C33" s="18" t="s">
        <v>339</v>
      </c>
      <c r="D33" s="18" t="s">
        <v>338</v>
      </c>
      <c r="E33" s="19" t="s">
        <v>538</v>
      </c>
      <c r="F33" s="48" t="s">
        <v>549</v>
      </c>
      <c r="G33" s="20" t="s">
        <v>113</v>
      </c>
      <c r="H33" s="21">
        <v>3367</v>
      </c>
      <c r="I33" s="46">
        <v>44256</v>
      </c>
      <c r="J33" s="22">
        <v>44561</v>
      </c>
      <c r="K33" s="22">
        <v>44620</v>
      </c>
      <c r="L33" s="28">
        <v>202405691</v>
      </c>
      <c r="M33" s="23"/>
      <c r="N33" s="23">
        <v>301</v>
      </c>
      <c r="O33" s="23" t="s">
        <v>287</v>
      </c>
      <c r="P33" s="23" t="s">
        <v>15</v>
      </c>
      <c r="Q33" s="49">
        <f>2730+637</f>
        <v>3367</v>
      </c>
      <c r="R33" s="24">
        <f t="shared" si="0"/>
        <v>0</v>
      </c>
      <c r="S33" s="23" t="s">
        <v>27</v>
      </c>
      <c r="T33" s="27"/>
      <c r="U33" s="3"/>
    </row>
    <row r="34" spans="1:21" s="4" customFormat="1" ht="76" x14ac:dyDescent="0.2">
      <c r="A34" s="17">
        <v>32</v>
      </c>
      <c r="B34" s="17" t="s">
        <v>291</v>
      </c>
      <c r="C34" s="18" t="s">
        <v>340</v>
      </c>
      <c r="D34" s="18"/>
      <c r="E34" s="19" t="s">
        <v>81</v>
      </c>
      <c r="F34" s="19" t="s">
        <v>550</v>
      </c>
      <c r="G34" s="20" t="s">
        <v>114</v>
      </c>
      <c r="H34" s="21">
        <v>795</v>
      </c>
      <c r="I34" s="46">
        <v>44256</v>
      </c>
      <c r="J34" s="22">
        <v>44258</v>
      </c>
      <c r="K34" s="46">
        <v>44407</v>
      </c>
      <c r="L34" s="30">
        <v>47001023300</v>
      </c>
      <c r="M34" s="23"/>
      <c r="N34" s="50" t="s">
        <v>36</v>
      </c>
      <c r="O34" s="23" t="s">
        <v>287</v>
      </c>
      <c r="P34" s="23" t="s">
        <v>39</v>
      </c>
      <c r="Q34" s="21">
        <f>300+495</f>
        <v>795</v>
      </c>
      <c r="R34" s="24">
        <f t="shared" si="0"/>
        <v>0</v>
      </c>
      <c r="S34" s="23" t="s">
        <v>27</v>
      </c>
      <c r="T34" s="23"/>
      <c r="U34" s="3"/>
    </row>
    <row r="35" spans="1:21" ht="90" x14ac:dyDescent="0.2">
      <c r="A35" s="25">
        <v>33</v>
      </c>
      <c r="B35" s="25" t="s">
        <v>290</v>
      </c>
      <c r="C35" s="18" t="s">
        <v>342</v>
      </c>
      <c r="D35" s="18" t="s">
        <v>341</v>
      </c>
      <c r="E35" s="19" t="s">
        <v>81</v>
      </c>
      <c r="F35" s="19" t="s">
        <v>551</v>
      </c>
      <c r="G35" s="20" t="s">
        <v>40</v>
      </c>
      <c r="H35" s="21">
        <v>376</v>
      </c>
      <c r="I35" s="46">
        <v>44256</v>
      </c>
      <c r="J35" s="22">
        <v>44257</v>
      </c>
      <c r="K35" s="22">
        <v>44407</v>
      </c>
      <c r="L35" s="30">
        <v>424255086</v>
      </c>
      <c r="M35" s="23"/>
      <c r="N35" s="23">
        <v>553</v>
      </c>
      <c r="O35" s="23" t="s">
        <v>287</v>
      </c>
      <c r="P35" s="23" t="s">
        <v>39</v>
      </c>
      <c r="Q35" s="49">
        <v>376</v>
      </c>
      <c r="R35" s="24">
        <f t="shared" si="0"/>
        <v>0</v>
      </c>
      <c r="S35" s="23" t="s">
        <v>27</v>
      </c>
      <c r="T35" s="27"/>
      <c r="U35" s="3"/>
    </row>
    <row r="36" spans="1:21" s="4" customFormat="1" ht="45" x14ac:dyDescent="0.2">
      <c r="A36" s="17">
        <v>34</v>
      </c>
      <c r="B36" s="17" t="s">
        <v>291</v>
      </c>
      <c r="C36" s="18" t="s">
        <v>327</v>
      </c>
      <c r="D36" s="18"/>
      <c r="E36" s="19" t="s">
        <v>538</v>
      </c>
      <c r="F36" s="23" t="s">
        <v>552</v>
      </c>
      <c r="G36" s="20" t="s">
        <v>37</v>
      </c>
      <c r="H36" s="21">
        <v>2093</v>
      </c>
      <c r="I36" s="46">
        <v>44259</v>
      </c>
      <c r="J36" s="22">
        <v>44561</v>
      </c>
      <c r="K36" s="22">
        <v>44620</v>
      </c>
      <c r="L36" s="30">
        <v>47001035687</v>
      </c>
      <c r="M36" s="23"/>
      <c r="N36" s="23">
        <v>798</v>
      </c>
      <c r="O36" s="23" t="s">
        <v>287</v>
      </c>
      <c r="P36" s="23" t="s">
        <v>15</v>
      </c>
      <c r="Q36" s="21">
        <f>35.42+61.18+12.88+265.65+48.3</f>
        <v>423.43</v>
      </c>
      <c r="R36" s="24">
        <f t="shared" si="0"/>
        <v>1669.57</v>
      </c>
      <c r="S36" s="23"/>
      <c r="T36" s="23"/>
      <c r="U36" s="3"/>
    </row>
    <row r="37" spans="1:21" ht="90" x14ac:dyDescent="0.2">
      <c r="A37" s="17">
        <v>35</v>
      </c>
      <c r="B37" s="17" t="s">
        <v>291</v>
      </c>
      <c r="C37" s="18" t="s">
        <v>343</v>
      </c>
      <c r="D37" s="18"/>
      <c r="E37" s="19" t="s">
        <v>81</v>
      </c>
      <c r="F37" s="19" t="s">
        <v>553</v>
      </c>
      <c r="G37" s="20" t="s">
        <v>115</v>
      </c>
      <c r="H37" s="21">
        <v>767.8</v>
      </c>
      <c r="I37" s="46">
        <v>44265</v>
      </c>
      <c r="J37" s="22">
        <v>44265</v>
      </c>
      <c r="K37" s="46">
        <v>44561</v>
      </c>
      <c r="L37" s="44" t="s">
        <v>78</v>
      </c>
      <c r="M37" s="23"/>
      <c r="N37" s="23">
        <v>799</v>
      </c>
      <c r="O37" s="23" t="s">
        <v>287</v>
      </c>
      <c r="P37" s="23"/>
      <c r="Q37" s="21">
        <v>767.8</v>
      </c>
      <c r="R37" s="24">
        <f t="shared" si="0"/>
        <v>0</v>
      </c>
      <c r="S37" s="23" t="s">
        <v>27</v>
      </c>
      <c r="T37" s="23"/>
      <c r="U37" s="3"/>
    </row>
    <row r="38" spans="1:21" ht="45" x14ac:dyDescent="0.2">
      <c r="A38" s="17">
        <v>36</v>
      </c>
      <c r="B38" s="17" t="s">
        <v>290</v>
      </c>
      <c r="C38" s="18" t="s">
        <v>345</v>
      </c>
      <c r="D38" s="18" t="s">
        <v>344</v>
      </c>
      <c r="E38" s="19" t="s">
        <v>538</v>
      </c>
      <c r="F38" s="23" t="s">
        <v>554</v>
      </c>
      <c r="G38" s="20" t="s">
        <v>41</v>
      </c>
      <c r="H38" s="21">
        <v>8821.7000000000007</v>
      </c>
      <c r="I38" s="46">
        <v>44266</v>
      </c>
      <c r="J38" s="22">
        <v>44561</v>
      </c>
      <c r="K38" s="46">
        <v>44592</v>
      </c>
      <c r="L38" s="30">
        <v>226146872</v>
      </c>
      <c r="M38" s="23"/>
      <c r="N38" s="23">
        <v>411</v>
      </c>
      <c r="O38" s="23" t="s">
        <v>287</v>
      </c>
      <c r="P38" s="23" t="s">
        <v>15</v>
      </c>
      <c r="Q38" s="21">
        <f>123+323.5+98.4+323.5+323.5+323.5+421.9+471.1+323.5+323.5+147.6+98.4+124.64+323.5+32.8+323.5+323.5+323.5+147.6+129.4</f>
        <v>5029.84</v>
      </c>
      <c r="R38" s="24">
        <f t="shared" si="0"/>
        <v>3791.8600000000006</v>
      </c>
      <c r="S38" s="23"/>
      <c r="T38" s="23"/>
      <c r="U38" s="3"/>
    </row>
    <row r="39" spans="1:21" ht="30" x14ac:dyDescent="0.2">
      <c r="A39" s="17">
        <v>37</v>
      </c>
      <c r="B39" s="17" t="s">
        <v>290</v>
      </c>
      <c r="C39" s="18" t="s">
        <v>347</v>
      </c>
      <c r="D39" s="18" t="s">
        <v>346</v>
      </c>
      <c r="E39" s="23" t="s">
        <v>555</v>
      </c>
      <c r="F39" s="23" t="s">
        <v>556</v>
      </c>
      <c r="G39" s="20" t="s">
        <v>42</v>
      </c>
      <c r="H39" s="21">
        <v>2505</v>
      </c>
      <c r="I39" s="46">
        <v>44266</v>
      </c>
      <c r="J39" s="22">
        <v>44377</v>
      </c>
      <c r="K39" s="46">
        <v>44410</v>
      </c>
      <c r="L39" s="40">
        <v>404870760</v>
      </c>
      <c r="M39" s="23"/>
      <c r="N39" s="23">
        <v>301</v>
      </c>
      <c r="O39" s="23" t="s">
        <v>287</v>
      </c>
      <c r="P39" s="23" t="s">
        <v>17</v>
      </c>
      <c r="Q39" s="21">
        <f>835+835+835</f>
        <v>2505</v>
      </c>
      <c r="R39" s="24">
        <f t="shared" si="0"/>
        <v>0</v>
      </c>
      <c r="S39" s="23" t="s">
        <v>27</v>
      </c>
      <c r="T39" s="23"/>
      <c r="U39" s="3"/>
    </row>
    <row r="40" spans="1:21" ht="30" x14ac:dyDescent="0.2">
      <c r="A40" s="17">
        <v>38</v>
      </c>
      <c r="B40" s="17" t="s">
        <v>290</v>
      </c>
      <c r="C40" s="18" t="s">
        <v>349</v>
      </c>
      <c r="D40" s="18" t="s">
        <v>348</v>
      </c>
      <c r="E40" s="19" t="s">
        <v>538</v>
      </c>
      <c r="F40" s="23" t="s">
        <v>557</v>
      </c>
      <c r="G40" s="20" t="s">
        <v>116</v>
      </c>
      <c r="H40" s="21">
        <v>30000</v>
      </c>
      <c r="I40" s="46">
        <v>44267</v>
      </c>
      <c r="J40" s="22">
        <v>44998</v>
      </c>
      <c r="K40" s="46">
        <v>45033</v>
      </c>
      <c r="L40" s="28" t="s">
        <v>43</v>
      </c>
      <c r="M40" s="23"/>
      <c r="N40" s="23">
        <v>452</v>
      </c>
      <c r="O40" s="23" t="s">
        <v>287</v>
      </c>
      <c r="P40" s="23" t="s">
        <v>15</v>
      </c>
      <c r="Q40" s="21"/>
      <c r="R40" s="24">
        <f t="shared" si="0"/>
        <v>30000</v>
      </c>
      <c r="S40" s="23"/>
      <c r="T40" s="23"/>
      <c r="U40" s="3"/>
    </row>
    <row r="41" spans="1:21" ht="45" x14ac:dyDescent="0.2">
      <c r="A41" s="17">
        <v>39</v>
      </c>
      <c r="B41" s="17" t="s">
        <v>290</v>
      </c>
      <c r="C41" s="18" t="s">
        <v>351</v>
      </c>
      <c r="D41" s="18" t="s">
        <v>350</v>
      </c>
      <c r="E41" s="19" t="s">
        <v>81</v>
      </c>
      <c r="F41" s="19" t="s">
        <v>558</v>
      </c>
      <c r="G41" s="20" t="s">
        <v>44</v>
      </c>
      <c r="H41" s="21">
        <v>140</v>
      </c>
      <c r="I41" s="46">
        <v>44271</v>
      </c>
      <c r="J41" s="22">
        <v>44301</v>
      </c>
      <c r="K41" s="46">
        <v>44561</v>
      </c>
      <c r="L41" s="30">
        <v>224086094</v>
      </c>
      <c r="M41" s="23"/>
      <c r="N41" s="23">
        <v>313</v>
      </c>
      <c r="O41" s="23" t="s">
        <v>287</v>
      </c>
      <c r="P41" s="23" t="s">
        <v>39</v>
      </c>
      <c r="Q41" s="21">
        <v>140</v>
      </c>
      <c r="R41" s="24">
        <f t="shared" si="0"/>
        <v>0</v>
      </c>
      <c r="S41" s="45" t="s">
        <v>27</v>
      </c>
      <c r="T41" s="23"/>
      <c r="U41" s="3"/>
    </row>
    <row r="42" spans="1:21" ht="45" x14ac:dyDescent="0.2">
      <c r="A42" s="17">
        <v>40</v>
      </c>
      <c r="B42" s="17" t="s">
        <v>290</v>
      </c>
      <c r="C42" s="18" t="s">
        <v>353</v>
      </c>
      <c r="D42" s="18" t="s">
        <v>352</v>
      </c>
      <c r="E42" s="19" t="s">
        <v>538</v>
      </c>
      <c r="F42" s="19" t="s">
        <v>559</v>
      </c>
      <c r="G42" s="20" t="s">
        <v>117</v>
      </c>
      <c r="H42" s="21">
        <v>11510</v>
      </c>
      <c r="I42" s="46">
        <v>44271</v>
      </c>
      <c r="J42" s="22">
        <v>44561</v>
      </c>
      <c r="K42" s="46">
        <v>44620</v>
      </c>
      <c r="L42" s="30">
        <v>400277197</v>
      </c>
      <c r="M42" s="23"/>
      <c r="N42" s="23">
        <v>374</v>
      </c>
      <c r="O42" s="23" t="s">
        <v>287</v>
      </c>
      <c r="P42" s="23" t="s">
        <v>15</v>
      </c>
      <c r="Q42" s="21">
        <v>11510</v>
      </c>
      <c r="R42" s="24">
        <f t="shared" si="0"/>
        <v>0</v>
      </c>
      <c r="S42" s="23" t="s">
        <v>27</v>
      </c>
      <c r="T42" s="23"/>
      <c r="U42" s="3"/>
    </row>
    <row r="43" spans="1:21" ht="30" x14ac:dyDescent="0.2">
      <c r="A43" s="17">
        <v>41</v>
      </c>
      <c r="B43" s="17" t="s">
        <v>290</v>
      </c>
      <c r="C43" s="35" t="s">
        <v>355</v>
      </c>
      <c r="D43" s="18" t="s">
        <v>354</v>
      </c>
      <c r="E43" s="19" t="s">
        <v>538</v>
      </c>
      <c r="F43" s="19" t="s">
        <v>560</v>
      </c>
      <c r="G43" s="20" t="s">
        <v>118</v>
      </c>
      <c r="H43" s="21">
        <v>5832.98</v>
      </c>
      <c r="I43" s="46">
        <v>44271</v>
      </c>
      <c r="J43" s="22">
        <v>44561</v>
      </c>
      <c r="K43" s="46">
        <v>44620</v>
      </c>
      <c r="L43" s="30">
        <v>404873614</v>
      </c>
      <c r="M43" s="23"/>
      <c r="N43" s="23">
        <v>301</v>
      </c>
      <c r="O43" s="23" t="s">
        <v>287</v>
      </c>
      <c r="P43" s="23" t="s">
        <v>15</v>
      </c>
      <c r="Q43" s="21">
        <f>1399.13+3183.98</f>
        <v>4583.1100000000006</v>
      </c>
      <c r="R43" s="24">
        <f t="shared" si="0"/>
        <v>1249.869999999999</v>
      </c>
      <c r="S43" s="45"/>
      <c r="T43" s="23"/>
      <c r="U43" s="3"/>
    </row>
    <row r="44" spans="1:21" ht="105" x14ac:dyDescent="0.2">
      <c r="A44" s="17">
        <v>42</v>
      </c>
      <c r="B44" s="17" t="s">
        <v>290</v>
      </c>
      <c r="C44" s="41" t="s">
        <v>357</v>
      </c>
      <c r="D44" s="18" t="s">
        <v>356</v>
      </c>
      <c r="E44" s="19" t="s">
        <v>538</v>
      </c>
      <c r="F44" s="19" t="s">
        <v>561</v>
      </c>
      <c r="G44" s="20" t="s">
        <v>45</v>
      </c>
      <c r="H44" s="21">
        <v>1882204.72</v>
      </c>
      <c r="I44" s="46">
        <v>44272</v>
      </c>
      <c r="J44" s="22">
        <v>44515</v>
      </c>
      <c r="K44" s="46">
        <v>45061</v>
      </c>
      <c r="L44" s="30">
        <v>406274785</v>
      </c>
      <c r="M44" s="23" t="s">
        <v>268</v>
      </c>
      <c r="N44" s="23">
        <v>452</v>
      </c>
      <c r="O44" s="37" t="s">
        <v>285</v>
      </c>
      <c r="P44" s="23" t="s">
        <v>15</v>
      </c>
      <c r="Q44" s="21">
        <f>300000+40000+137263+78373.38+103459.95+36440+105607.65+131561.49+67413.06</f>
        <v>1000118.53</v>
      </c>
      <c r="R44" s="24">
        <f t="shared" si="0"/>
        <v>882086.19</v>
      </c>
      <c r="S44" s="23"/>
      <c r="T44" s="23" t="s">
        <v>38</v>
      </c>
      <c r="U44" s="3"/>
    </row>
    <row r="45" spans="1:21" ht="30" x14ac:dyDescent="0.2">
      <c r="A45" s="25">
        <v>43</v>
      </c>
      <c r="B45" s="17" t="s">
        <v>290</v>
      </c>
      <c r="C45" s="18" t="s">
        <v>358</v>
      </c>
      <c r="D45" s="18" t="s">
        <v>354</v>
      </c>
      <c r="E45" s="19" t="s">
        <v>81</v>
      </c>
      <c r="F45" s="19" t="s">
        <v>562</v>
      </c>
      <c r="G45" s="20" t="s">
        <v>119</v>
      </c>
      <c r="H45" s="21">
        <v>785.55</v>
      </c>
      <c r="I45" s="46">
        <v>44273</v>
      </c>
      <c r="J45" s="22">
        <v>44301</v>
      </c>
      <c r="K45" s="46">
        <v>44561</v>
      </c>
      <c r="L45" s="30">
        <v>404873614</v>
      </c>
      <c r="M45" s="23" t="s">
        <v>75</v>
      </c>
      <c r="N45" s="23">
        <v>228</v>
      </c>
      <c r="O45" s="23" t="s">
        <v>287</v>
      </c>
      <c r="P45" s="23" t="s">
        <v>39</v>
      </c>
      <c r="Q45" s="49">
        <f>96+689.55</f>
        <v>785.55</v>
      </c>
      <c r="R45" s="24">
        <f t="shared" si="0"/>
        <v>0</v>
      </c>
      <c r="S45" s="25" t="s">
        <v>27</v>
      </c>
      <c r="T45" s="27"/>
      <c r="U45" s="3"/>
    </row>
    <row r="46" spans="1:21" s="4" customFormat="1" ht="60" x14ac:dyDescent="0.2">
      <c r="A46" s="25">
        <v>44</v>
      </c>
      <c r="B46" s="17" t="s">
        <v>290</v>
      </c>
      <c r="C46" s="18" t="s">
        <v>360</v>
      </c>
      <c r="D46" s="18" t="s">
        <v>359</v>
      </c>
      <c r="E46" s="19" t="s">
        <v>81</v>
      </c>
      <c r="F46" s="19" t="s">
        <v>563</v>
      </c>
      <c r="G46" s="20" t="s">
        <v>93</v>
      </c>
      <c r="H46" s="21">
        <v>199.5</v>
      </c>
      <c r="I46" s="46">
        <v>44274</v>
      </c>
      <c r="J46" s="22">
        <v>44274</v>
      </c>
      <c r="K46" s="46">
        <v>44561</v>
      </c>
      <c r="L46" s="51">
        <v>224092568</v>
      </c>
      <c r="M46" s="23"/>
      <c r="N46" s="23">
        <v>378</v>
      </c>
      <c r="O46" s="23" t="s">
        <v>287</v>
      </c>
      <c r="P46" s="23" t="s">
        <v>39</v>
      </c>
      <c r="Q46" s="21">
        <v>199.5</v>
      </c>
      <c r="R46" s="24">
        <f t="shared" si="0"/>
        <v>0</v>
      </c>
      <c r="S46" s="23" t="s">
        <v>27</v>
      </c>
      <c r="T46" s="23"/>
      <c r="U46" s="3"/>
    </row>
    <row r="47" spans="1:21" ht="76" x14ac:dyDescent="0.2">
      <c r="A47" s="17">
        <v>45</v>
      </c>
      <c r="B47" s="17" t="s">
        <v>290</v>
      </c>
      <c r="C47" s="18" t="s">
        <v>362</v>
      </c>
      <c r="D47" s="18" t="s">
        <v>361</v>
      </c>
      <c r="E47" s="19" t="s">
        <v>81</v>
      </c>
      <c r="F47" s="19" t="s">
        <v>564</v>
      </c>
      <c r="G47" s="20" t="s">
        <v>120</v>
      </c>
      <c r="H47" s="21">
        <v>199.4</v>
      </c>
      <c r="I47" s="46">
        <v>44274</v>
      </c>
      <c r="J47" s="22">
        <v>44277</v>
      </c>
      <c r="K47" s="46">
        <v>44407</v>
      </c>
      <c r="L47" s="52">
        <v>424254158</v>
      </c>
      <c r="M47" s="23"/>
      <c r="N47" s="23" t="s">
        <v>46</v>
      </c>
      <c r="O47" s="23" t="s">
        <v>287</v>
      </c>
      <c r="P47" s="23" t="s">
        <v>39</v>
      </c>
      <c r="Q47" s="21">
        <v>199.4</v>
      </c>
      <c r="R47" s="24">
        <f t="shared" si="0"/>
        <v>0</v>
      </c>
      <c r="S47" s="23" t="s">
        <v>27</v>
      </c>
      <c r="T47" s="23"/>
      <c r="U47" s="3"/>
    </row>
    <row r="48" spans="1:21" ht="45" x14ac:dyDescent="0.2">
      <c r="A48" s="17">
        <v>46</v>
      </c>
      <c r="B48" s="17" t="s">
        <v>290</v>
      </c>
      <c r="C48" s="18" t="s">
        <v>364</v>
      </c>
      <c r="D48" s="18" t="s">
        <v>363</v>
      </c>
      <c r="E48" s="19" t="s">
        <v>81</v>
      </c>
      <c r="F48" s="19" t="s">
        <v>565</v>
      </c>
      <c r="G48" s="20" t="s">
        <v>121</v>
      </c>
      <c r="H48" s="21">
        <v>3807</v>
      </c>
      <c r="I48" s="46">
        <v>44274</v>
      </c>
      <c r="J48" s="22">
        <v>44301</v>
      </c>
      <c r="K48" s="46">
        <v>44561</v>
      </c>
      <c r="L48" s="51">
        <v>400091583</v>
      </c>
      <c r="M48" s="23"/>
      <c r="N48" s="23">
        <v>383</v>
      </c>
      <c r="O48" s="23" t="s">
        <v>174</v>
      </c>
      <c r="P48" s="23" t="s">
        <v>39</v>
      </c>
      <c r="Q48" s="21">
        <f>1187+2620</f>
        <v>3807</v>
      </c>
      <c r="R48" s="24">
        <f t="shared" si="0"/>
        <v>0</v>
      </c>
      <c r="S48" s="23" t="s">
        <v>27</v>
      </c>
      <c r="T48" s="23" t="s">
        <v>174</v>
      </c>
      <c r="U48" s="3"/>
    </row>
    <row r="49" spans="1:21" ht="60" x14ac:dyDescent="0.2">
      <c r="A49" s="17">
        <v>47</v>
      </c>
      <c r="B49" s="17" t="s">
        <v>290</v>
      </c>
      <c r="C49" s="18" t="s">
        <v>360</v>
      </c>
      <c r="D49" s="18" t="s">
        <v>365</v>
      </c>
      <c r="E49" s="19" t="s">
        <v>81</v>
      </c>
      <c r="F49" s="19" t="s">
        <v>566</v>
      </c>
      <c r="G49" s="20" t="s">
        <v>47</v>
      </c>
      <c r="H49" s="21">
        <v>1794</v>
      </c>
      <c r="I49" s="46">
        <v>44278</v>
      </c>
      <c r="J49" s="22">
        <v>44286</v>
      </c>
      <c r="K49" s="46">
        <v>44561</v>
      </c>
      <c r="L49" s="51">
        <v>224092568</v>
      </c>
      <c r="M49" s="23"/>
      <c r="N49" s="23">
        <v>392</v>
      </c>
      <c r="O49" s="23" t="s">
        <v>287</v>
      </c>
      <c r="P49" s="23" t="s">
        <v>39</v>
      </c>
      <c r="Q49" s="21">
        <f>300+996+498</f>
        <v>1794</v>
      </c>
      <c r="R49" s="24">
        <f t="shared" si="0"/>
        <v>0</v>
      </c>
      <c r="S49" s="23" t="s">
        <v>27</v>
      </c>
      <c r="T49" s="23"/>
      <c r="U49" s="3"/>
    </row>
    <row r="50" spans="1:21" ht="45" x14ac:dyDescent="0.2">
      <c r="A50" s="17">
        <v>48</v>
      </c>
      <c r="B50" s="17" t="s">
        <v>291</v>
      </c>
      <c r="C50" s="18" t="s">
        <v>366</v>
      </c>
      <c r="D50" s="18"/>
      <c r="E50" s="19" t="s">
        <v>81</v>
      </c>
      <c r="F50" s="19" t="s">
        <v>567</v>
      </c>
      <c r="G50" s="20" t="s">
        <v>48</v>
      </c>
      <c r="H50" s="21">
        <v>4965</v>
      </c>
      <c r="I50" s="46">
        <v>44280</v>
      </c>
      <c r="J50" s="22">
        <v>44301</v>
      </c>
      <c r="K50" s="46">
        <v>44561</v>
      </c>
      <c r="L50" s="51" t="s">
        <v>49</v>
      </c>
      <c r="M50" s="23"/>
      <c r="N50" s="50" t="s">
        <v>52</v>
      </c>
      <c r="O50" s="23" t="s">
        <v>287</v>
      </c>
      <c r="P50" s="23" t="s">
        <v>39</v>
      </c>
      <c r="Q50" s="49">
        <v>4965</v>
      </c>
      <c r="R50" s="24">
        <f t="shared" si="0"/>
        <v>0</v>
      </c>
      <c r="S50" s="23" t="s">
        <v>27</v>
      </c>
      <c r="T50" s="27"/>
      <c r="U50" s="3"/>
    </row>
    <row r="51" spans="1:21" s="4" customFormat="1" ht="60" x14ac:dyDescent="0.2">
      <c r="A51" s="25">
        <v>49</v>
      </c>
      <c r="B51" s="17" t="s">
        <v>291</v>
      </c>
      <c r="C51" s="40" t="s">
        <v>367</v>
      </c>
      <c r="D51" s="18"/>
      <c r="E51" s="19" t="s">
        <v>81</v>
      </c>
      <c r="F51" s="19" t="s">
        <v>568</v>
      </c>
      <c r="G51" s="20" t="s">
        <v>122</v>
      </c>
      <c r="H51" s="21">
        <v>1500</v>
      </c>
      <c r="I51" s="46">
        <v>44280</v>
      </c>
      <c r="J51" s="22">
        <v>44301</v>
      </c>
      <c r="K51" s="46">
        <v>44561</v>
      </c>
      <c r="L51" s="53" t="s">
        <v>79</v>
      </c>
      <c r="M51" s="23"/>
      <c r="N51" s="23">
        <v>631</v>
      </c>
      <c r="O51" s="23" t="s">
        <v>287</v>
      </c>
      <c r="P51" s="23" t="s">
        <v>39</v>
      </c>
      <c r="Q51" s="49">
        <v>1500</v>
      </c>
      <c r="R51" s="24">
        <f t="shared" si="0"/>
        <v>0</v>
      </c>
      <c r="S51" s="23" t="s">
        <v>27</v>
      </c>
      <c r="T51" s="27"/>
      <c r="U51" s="3"/>
    </row>
    <row r="52" spans="1:21" s="4" customFormat="1" ht="112" x14ac:dyDescent="0.2">
      <c r="A52" s="17">
        <v>50</v>
      </c>
      <c r="B52" s="17" t="s">
        <v>291</v>
      </c>
      <c r="C52" s="35" t="s">
        <v>320</v>
      </c>
      <c r="D52" s="18"/>
      <c r="E52" s="19" t="s">
        <v>538</v>
      </c>
      <c r="F52" s="23" t="s">
        <v>569</v>
      </c>
      <c r="G52" s="20" t="s">
        <v>123</v>
      </c>
      <c r="H52" s="21">
        <v>17380</v>
      </c>
      <c r="I52" s="46">
        <v>44286</v>
      </c>
      <c r="J52" s="22">
        <v>44561</v>
      </c>
      <c r="K52" s="46">
        <v>43921</v>
      </c>
      <c r="L52" s="51">
        <v>47001012574</v>
      </c>
      <c r="M52" s="23" t="s">
        <v>257</v>
      </c>
      <c r="N52" s="23">
        <v>713</v>
      </c>
      <c r="O52" s="23" t="s">
        <v>287</v>
      </c>
      <c r="P52" s="23" t="s">
        <v>15</v>
      </c>
      <c r="Q52" s="21">
        <f>3631.56+234+5894.45+396+1986.44+3499.54</f>
        <v>15641.990000000002</v>
      </c>
      <c r="R52" s="24">
        <f t="shared" si="0"/>
        <v>1738.0099999999984</v>
      </c>
      <c r="S52" s="17"/>
      <c r="T52" s="23"/>
      <c r="U52" s="3"/>
    </row>
    <row r="53" spans="1:21" ht="75" x14ac:dyDescent="0.2">
      <c r="A53" s="17">
        <v>51</v>
      </c>
      <c r="B53" s="17" t="s">
        <v>291</v>
      </c>
      <c r="C53" s="18" t="s">
        <v>368</v>
      </c>
      <c r="D53" s="18"/>
      <c r="E53" s="19" t="s">
        <v>81</v>
      </c>
      <c r="F53" s="19" t="s">
        <v>570</v>
      </c>
      <c r="G53" s="20" t="s">
        <v>50</v>
      </c>
      <c r="H53" s="21">
        <v>500</v>
      </c>
      <c r="I53" s="46">
        <v>44286</v>
      </c>
      <c r="J53" s="22">
        <v>44287</v>
      </c>
      <c r="K53" s="46">
        <v>44561</v>
      </c>
      <c r="L53" s="51">
        <v>47001017008</v>
      </c>
      <c r="M53" s="23"/>
      <c r="N53" s="23">
        <v>375</v>
      </c>
      <c r="O53" s="23" t="s">
        <v>287</v>
      </c>
      <c r="P53" s="23" t="s">
        <v>39</v>
      </c>
      <c r="Q53" s="21">
        <f>500</f>
        <v>500</v>
      </c>
      <c r="R53" s="24">
        <f t="shared" si="0"/>
        <v>0</v>
      </c>
      <c r="S53" s="23" t="s">
        <v>27</v>
      </c>
      <c r="T53" s="23"/>
      <c r="U53" s="3"/>
    </row>
    <row r="54" spans="1:21" ht="45" x14ac:dyDescent="0.2">
      <c r="A54" s="17">
        <v>52</v>
      </c>
      <c r="B54" s="17" t="s">
        <v>290</v>
      </c>
      <c r="C54" s="18" t="s">
        <v>369</v>
      </c>
      <c r="D54" s="18" t="s">
        <v>325</v>
      </c>
      <c r="E54" s="19" t="s">
        <v>538</v>
      </c>
      <c r="F54" s="23" t="s">
        <v>571</v>
      </c>
      <c r="G54" s="20" t="s">
        <v>124</v>
      </c>
      <c r="H54" s="21">
        <v>36375</v>
      </c>
      <c r="I54" s="46">
        <v>44287</v>
      </c>
      <c r="J54" s="22">
        <v>44561</v>
      </c>
      <c r="K54" s="46">
        <v>44620</v>
      </c>
      <c r="L54" s="51">
        <v>224090917</v>
      </c>
      <c r="M54" s="23"/>
      <c r="N54" s="23">
        <v>601</v>
      </c>
      <c r="O54" s="23" t="s">
        <v>287</v>
      </c>
      <c r="P54" s="23" t="s">
        <v>15</v>
      </c>
      <c r="Q54" s="21">
        <f>1045.2+1045.2+488.18+414.06+137.8+288.6+441.6+385.92+115.36+1352+967.68+1622.4+189.52+741.76+1045.2</f>
        <v>10280.480000000001</v>
      </c>
      <c r="R54" s="24">
        <f t="shared" si="0"/>
        <v>26094.519999999997</v>
      </c>
      <c r="S54" s="45"/>
      <c r="T54" s="23"/>
      <c r="U54" s="3"/>
    </row>
    <row r="55" spans="1:21" ht="90" x14ac:dyDescent="0.2">
      <c r="A55" s="17">
        <v>53</v>
      </c>
      <c r="B55" s="17" t="s">
        <v>290</v>
      </c>
      <c r="C55" s="18" t="s">
        <v>371</v>
      </c>
      <c r="D55" s="18" t="s">
        <v>370</v>
      </c>
      <c r="E55" s="19" t="s">
        <v>538</v>
      </c>
      <c r="F55" s="23" t="s">
        <v>572</v>
      </c>
      <c r="G55" s="20" t="s">
        <v>51</v>
      </c>
      <c r="H55" s="21">
        <v>8970</v>
      </c>
      <c r="I55" s="46">
        <v>44287</v>
      </c>
      <c r="J55" s="22">
        <v>44561</v>
      </c>
      <c r="K55" s="46">
        <v>44651</v>
      </c>
      <c r="L55" s="51">
        <v>424067459</v>
      </c>
      <c r="M55" s="23"/>
      <c r="N55" s="23">
        <v>713</v>
      </c>
      <c r="O55" s="23" t="s">
        <v>287</v>
      </c>
      <c r="P55" s="23" t="s">
        <v>15</v>
      </c>
      <c r="Q55" s="21">
        <f>2250.64+5444.88</f>
        <v>7695.52</v>
      </c>
      <c r="R55" s="24">
        <f t="shared" si="0"/>
        <v>1274.4799999999996</v>
      </c>
      <c r="S55" s="17"/>
      <c r="T55" s="23"/>
      <c r="U55" s="3"/>
    </row>
    <row r="56" spans="1:21" ht="30" x14ac:dyDescent="0.2">
      <c r="A56" s="25">
        <v>54</v>
      </c>
      <c r="B56" s="17" t="s">
        <v>290</v>
      </c>
      <c r="C56" s="18" t="s">
        <v>373</v>
      </c>
      <c r="D56" s="18" t="s">
        <v>372</v>
      </c>
      <c r="E56" s="19" t="s">
        <v>516</v>
      </c>
      <c r="F56" s="19" t="s">
        <v>573</v>
      </c>
      <c r="G56" s="20" t="s">
        <v>53</v>
      </c>
      <c r="H56" s="21">
        <v>420</v>
      </c>
      <c r="I56" s="46">
        <v>44291</v>
      </c>
      <c r="J56" s="22">
        <v>44500</v>
      </c>
      <c r="K56" s="46">
        <v>44561</v>
      </c>
      <c r="L56" s="51">
        <v>216402701</v>
      </c>
      <c r="M56" s="23"/>
      <c r="N56" s="23">
        <v>343</v>
      </c>
      <c r="O56" s="23" t="s">
        <v>287</v>
      </c>
      <c r="P56" s="23" t="s">
        <v>17</v>
      </c>
      <c r="Q56" s="49">
        <v>420</v>
      </c>
      <c r="R56" s="24">
        <f t="shared" si="0"/>
        <v>0</v>
      </c>
      <c r="S56" s="23" t="s">
        <v>27</v>
      </c>
      <c r="T56" s="27"/>
      <c r="U56" s="3"/>
    </row>
    <row r="57" spans="1:21" s="4" customFormat="1" ht="30" x14ac:dyDescent="0.2">
      <c r="A57" s="17">
        <v>55</v>
      </c>
      <c r="B57" s="17" t="s">
        <v>290</v>
      </c>
      <c r="C57" s="18" t="s">
        <v>375</v>
      </c>
      <c r="D57" s="18" t="s">
        <v>374</v>
      </c>
      <c r="E57" s="19" t="s">
        <v>538</v>
      </c>
      <c r="F57" s="23" t="s">
        <v>574</v>
      </c>
      <c r="G57" s="54" t="s">
        <v>94</v>
      </c>
      <c r="H57" s="21">
        <v>3140</v>
      </c>
      <c r="I57" s="46">
        <v>44292</v>
      </c>
      <c r="J57" s="22">
        <v>44314</v>
      </c>
      <c r="K57" s="46">
        <v>44561</v>
      </c>
      <c r="L57" s="51">
        <v>425359989</v>
      </c>
      <c r="M57" s="23"/>
      <c r="N57" s="23">
        <v>302</v>
      </c>
      <c r="O57" s="23" t="s">
        <v>174</v>
      </c>
      <c r="P57" s="23" t="s">
        <v>15</v>
      </c>
      <c r="Q57" s="21">
        <v>3140</v>
      </c>
      <c r="R57" s="24">
        <f t="shared" si="0"/>
        <v>0</v>
      </c>
      <c r="S57" s="23" t="s">
        <v>27</v>
      </c>
      <c r="T57" s="23" t="s">
        <v>174</v>
      </c>
      <c r="U57" s="3"/>
    </row>
    <row r="58" spans="1:21" ht="75" x14ac:dyDescent="0.2">
      <c r="A58" s="17">
        <v>56</v>
      </c>
      <c r="B58" s="17" t="s">
        <v>291</v>
      </c>
      <c r="C58" s="18" t="s">
        <v>376</v>
      </c>
      <c r="D58" s="18"/>
      <c r="E58" s="19" t="s">
        <v>81</v>
      </c>
      <c r="F58" s="19" t="s">
        <v>575</v>
      </c>
      <c r="G58" s="55" t="s">
        <v>54</v>
      </c>
      <c r="H58" s="21">
        <v>200</v>
      </c>
      <c r="I58" s="46">
        <v>44293</v>
      </c>
      <c r="J58" s="22">
        <v>44295</v>
      </c>
      <c r="K58" s="46">
        <v>44561</v>
      </c>
      <c r="L58" s="51">
        <v>47001014930</v>
      </c>
      <c r="M58" s="23"/>
      <c r="N58" s="50" t="s">
        <v>36</v>
      </c>
      <c r="O58" s="23" t="s">
        <v>287</v>
      </c>
      <c r="P58" s="23" t="s">
        <v>39</v>
      </c>
      <c r="Q58" s="21">
        <v>200</v>
      </c>
      <c r="R58" s="24">
        <f t="shared" si="0"/>
        <v>0</v>
      </c>
      <c r="S58" s="23" t="s">
        <v>27</v>
      </c>
      <c r="T58" s="23"/>
      <c r="U58" s="3"/>
    </row>
    <row r="59" spans="1:21" ht="75" x14ac:dyDescent="0.2">
      <c r="A59" s="17">
        <v>57</v>
      </c>
      <c r="B59" s="17" t="s">
        <v>290</v>
      </c>
      <c r="C59" s="40" t="s">
        <v>379</v>
      </c>
      <c r="D59" s="40" t="s">
        <v>377</v>
      </c>
      <c r="E59" s="19" t="s">
        <v>81</v>
      </c>
      <c r="F59" s="19" t="s">
        <v>576</v>
      </c>
      <c r="G59" s="55" t="s">
        <v>55</v>
      </c>
      <c r="H59" s="56">
        <v>142.5</v>
      </c>
      <c r="I59" s="46">
        <v>44294</v>
      </c>
      <c r="J59" s="22">
        <v>44295</v>
      </c>
      <c r="K59" s="46">
        <v>44561</v>
      </c>
      <c r="L59" s="56">
        <v>424252150</v>
      </c>
      <c r="M59" s="23"/>
      <c r="N59" s="23">
        <v>799</v>
      </c>
      <c r="O59" s="23" t="s">
        <v>287</v>
      </c>
      <c r="P59" s="23" t="s">
        <v>39</v>
      </c>
      <c r="Q59" s="21">
        <v>142.5</v>
      </c>
      <c r="R59" s="24">
        <f t="shared" si="0"/>
        <v>0</v>
      </c>
      <c r="S59" s="23" t="s">
        <v>27</v>
      </c>
      <c r="T59" s="23"/>
      <c r="U59" s="3"/>
    </row>
    <row r="60" spans="1:21" ht="75" x14ac:dyDescent="0.2">
      <c r="A60" s="17">
        <v>58</v>
      </c>
      <c r="B60" s="17" t="s">
        <v>291</v>
      </c>
      <c r="C60" s="40" t="s">
        <v>380</v>
      </c>
      <c r="D60" s="40"/>
      <c r="E60" s="19" t="s">
        <v>81</v>
      </c>
      <c r="F60" s="19" t="s">
        <v>577</v>
      </c>
      <c r="G60" s="55" t="s">
        <v>56</v>
      </c>
      <c r="H60" s="21">
        <v>170</v>
      </c>
      <c r="I60" s="46">
        <v>44294</v>
      </c>
      <c r="J60" s="22">
        <v>44295</v>
      </c>
      <c r="K60" s="46">
        <v>44561</v>
      </c>
      <c r="L60" s="56">
        <v>47001023474</v>
      </c>
      <c r="M60" s="23"/>
      <c r="N60" s="23">
        <v>799</v>
      </c>
      <c r="O60" s="23" t="s">
        <v>287</v>
      </c>
      <c r="P60" s="23" t="s">
        <v>39</v>
      </c>
      <c r="Q60" s="21">
        <v>170</v>
      </c>
      <c r="R60" s="24">
        <f t="shared" si="0"/>
        <v>0</v>
      </c>
      <c r="S60" s="23" t="s">
        <v>27</v>
      </c>
      <c r="T60" s="23"/>
      <c r="U60" s="3"/>
    </row>
    <row r="61" spans="1:21" ht="75" x14ac:dyDescent="0.2">
      <c r="A61" s="25">
        <v>59</v>
      </c>
      <c r="B61" s="25" t="s">
        <v>290</v>
      </c>
      <c r="C61" s="40" t="s">
        <v>382</v>
      </c>
      <c r="D61" s="40" t="s">
        <v>381</v>
      </c>
      <c r="E61" s="19" t="s">
        <v>81</v>
      </c>
      <c r="F61" s="19" t="s">
        <v>578</v>
      </c>
      <c r="G61" s="55" t="s">
        <v>57</v>
      </c>
      <c r="H61" s="21">
        <v>778.8</v>
      </c>
      <c r="I61" s="46">
        <v>44294</v>
      </c>
      <c r="J61" s="22">
        <v>44295</v>
      </c>
      <c r="K61" s="46">
        <v>44561</v>
      </c>
      <c r="L61" s="56">
        <v>424072112</v>
      </c>
      <c r="M61" s="23"/>
      <c r="N61" s="23">
        <v>799</v>
      </c>
      <c r="O61" s="23" t="s">
        <v>287</v>
      </c>
      <c r="P61" s="23" t="s">
        <v>39</v>
      </c>
      <c r="Q61" s="49">
        <v>778.8</v>
      </c>
      <c r="R61" s="24">
        <f t="shared" si="0"/>
        <v>0</v>
      </c>
      <c r="S61" s="23" t="s">
        <v>27</v>
      </c>
      <c r="T61" s="27"/>
      <c r="U61" s="3"/>
    </row>
    <row r="62" spans="1:21" s="4" customFormat="1" ht="30" x14ac:dyDescent="0.2">
      <c r="A62" s="25">
        <v>60</v>
      </c>
      <c r="B62" s="25" t="s">
        <v>290</v>
      </c>
      <c r="C62" s="40" t="s">
        <v>316</v>
      </c>
      <c r="D62" s="40" t="s">
        <v>383</v>
      </c>
      <c r="E62" s="23" t="s">
        <v>516</v>
      </c>
      <c r="F62" s="23" t="s">
        <v>579</v>
      </c>
      <c r="G62" s="55" t="s">
        <v>58</v>
      </c>
      <c r="H62" s="21">
        <v>1200</v>
      </c>
      <c r="I62" s="46">
        <v>44298</v>
      </c>
      <c r="J62" s="22">
        <v>44500</v>
      </c>
      <c r="K62" s="46">
        <v>44561</v>
      </c>
      <c r="L62" s="56">
        <v>202177205</v>
      </c>
      <c r="M62" s="23"/>
      <c r="N62" s="23">
        <v>343</v>
      </c>
      <c r="O62" s="23" t="s">
        <v>287</v>
      </c>
      <c r="P62" s="23" t="s">
        <v>17</v>
      </c>
      <c r="Q62" s="49">
        <v>1200</v>
      </c>
      <c r="R62" s="24">
        <f t="shared" si="0"/>
        <v>0</v>
      </c>
      <c r="S62" s="23" t="s">
        <v>27</v>
      </c>
      <c r="T62" s="27"/>
      <c r="U62" s="3"/>
    </row>
    <row r="63" spans="1:21" s="4" customFormat="1" ht="45" x14ac:dyDescent="0.2">
      <c r="A63" s="17">
        <v>61</v>
      </c>
      <c r="B63" s="17" t="s">
        <v>291</v>
      </c>
      <c r="C63" s="40" t="s">
        <v>384</v>
      </c>
      <c r="D63" s="40"/>
      <c r="E63" s="19" t="s">
        <v>81</v>
      </c>
      <c r="F63" s="19" t="s">
        <v>580</v>
      </c>
      <c r="G63" s="55" t="s">
        <v>59</v>
      </c>
      <c r="H63" s="21">
        <v>2400</v>
      </c>
      <c r="I63" s="46">
        <v>44299</v>
      </c>
      <c r="J63" s="22">
        <v>44300</v>
      </c>
      <c r="K63" s="46">
        <v>44561</v>
      </c>
      <c r="L63" s="56">
        <v>47001001441</v>
      </c>
      <c r="M63" s="23"/>
      <c r="N63" s="23">
        <v>799</v>
      </c>
      <c r="O63" s="23" t="s">
        <v>287</v>
      </c>
      <c r="P63" s="23" t="s">
        <v>39</v>
      </c>
      <c r="Q63" s="21">
        <v>2400</v>
      </c>
      <c r="R63" s="24">
        <f t="shared" si="0"/>
        <v>0</v>
      </c>
      <c r="S63" s="23" t="s">
        <v>27</v>
      </c>
      <c r="T63" s="23"/>
      <c r="U63" s="3"/>
    </row>
    <row r="64" spans="1:21" ht="60" x14ac:dyDescent="0.2">
      <c r="A64" s="25">
        <v>62</v>
      </c>
      <c r="B64" s="17" t="s">
        <v>291</v>
      </c>
      <c r="C64" s="40" t="s">
        <v>323</v>
      </c>
      <c r="D64" s="40"/>
      <c r="E64" s="19" t="s">
        <v>81</v>
      </c>
      <c r="F64" s="19" t="s">
        <v>581</v>
      </c>
      <c r="G64" s="55" t="s">
        <v>60</v>
      </c>
      <c r="H64" s="21">
        <v>58.4</v>
      </c>
      <c r="I64" s="46">
        <v>44302</v>
      </c>
      <c r="J64" s="22">
        <v>44302</v>
      </c>
      <c r="K64" s="46">
        <v>44561</v>
      </c>
      <c r="L64" s="56">
        <v>47001005891</v>
      </c>
      <c r="M64" s="23"/>
      <c r="N64" s="23">
        <v>799</v>
      </c>
      <c r="O64" s="23" t="s">
        <v>287</v>
      </c>
      <c r="P64" s="23" t="s">
        <v>39</v>
      </c>
      <c r="Q64" s="49">
        <v>58.4</v>
      </c>
      <c r="R64" s="24">
        <f t="shared" si="0"/>
        <v>0</v>
      </c>
      <c r="S64" s="23" t="s">
        <v>27</v>
      </c>
      <c r="T64" s="27"/>
      <c r="U64" s="3"/>
    </row>
    <row r="65" spans="1:21" s="4" customFormat="1" ht="60" x14ac:dyDescent="0.2">
      <c r="A65" s="17">
        <v>63</v>
      </c>
      <c r="B65" s="17" t="s">
        <v>291</v>
      </c>
      <c r="C65" s="40" t="s">
        <v>385</v>
      </c>
      <c r="D65" s="40"/>
      <c r="E65" s="19" t="s">
        <v>81</v>
      </c>
      <c r="F65" s="19" t="s">
        <v>582</v>
      </c>
      <c r="G65" s="55" t="s">
        <v>61</v>
      </c>
      <c r="H65" s="21">
        <v>125</v>
      </c>
      <c r="I65" s="46">
        <v>44306</v>
      </c>
      <c r="J65" s="22">
        <v>44330</v>
      </c>
      <c r="K65" s="46">
        <v>44561</v>
      </c>
      <c r="L65" s="56">
        <v>47001015891</v>
      </c>
      <c r="M65" s="23" t="s">
        <v>62</v>
      </c>
      <c r="N65" s="23">
        <v>383</v>
      </c>
      <c r="O65" s="23" t="s">
        <v>287</v>
      </c>
      <c r="P65" s="23" t="s">
        <v>39</v>
      </c>
      <c r="Q65" s="21">
        <v>125</v>
      </c>
      <c r="R65" s="24">
        <f t="shared" si="0"/>
        <v>0</v>
      </c>
      <c r="S65" s="23" t="s">
        <v>27</v>
      </c>
      <c r="T65" s="23"/>
      <c r="U65" s="3"/>
    </row>
    <row r="66" spans="1:21" ht="30" x14ac:dyDescent="0.2">
      <c r="A66" s="25">
        <v>64</v>
      </c>
      <c r="B66" s="25" t="s">
        <v>290</v>
      </c>
      <c r="C66" s="40" t="s">
        <v>387</v>
      </c>
      <c r="D66" s="40" t="s">
        <v>386</v>
      </c>
      <c r="E66" s="19" t="s">
        <v>81</v>
      </c>
      <c r="F66" s="19" t="s">
        <v>583</v>
      </c>
      <c r="G66" s="55" t="s">
        <v>63</v>
      </c>
      <c r="H66" s="21">
        <v>496.8</v>
      </c>
      <c r="I66" s="46">
        <v>44307</v>
      </c>
      <c r="J66" s="22">
        <v>44561</v>
      </c>
      <c r="K66" s="46">
        <v>44620</v>
      </c>
      <c r="L66" s="56">
        <v>404888528</v>
      </c>
      <c r="M66" s="23"/>
      <c r="N66" s="23">
        <v>159</v>
      </c>
      <c r="O66" s="23" t="s">
        <v>287</v>
      </c>
      <c r="P66" s="23" t="s">
        <v>39</v>
      </c>
      <c r="Q66" s="49">
        <f>216+162+118.8</f>
        <v>496.8</v>
      </c>
      <c r="R66" s="24">
        <f t="shared" si="0"/>
        <v>0</v>
      </c>
      <c r="S66" s="23" t="s">
        <v>27</v>
      </c>
      <c r="T66" s="27"/>
      <c r="U66" s="3"/>
    </row>
    <row r="67" spans="1:21" s="4" customFormat="1" ht="75" x14ac:dyDescent="0.2">
      <c r="A67" s="17">
        <v>65</v>
      </c>
      <c r="B67" s="17" t="s">
        <v>291</v>
      </c>
      <c r="C67" s="18" t="s">
        <v>388</v>
      </c>
      <c r="D67" s="18"/>
      <c r="E67" s="19" t="s">
        <v>81</v>
      </c>
      <c r="F67" s="19" t="s">
        <v>584</v>
      </c>
      <c r="G67" s="55" t="s">
        <v>64</v>
      </c>
      <c r="H67" s="21">
        <v>450</v>
      </c>
      <c r="I67" s="46">
        <v>44308</v>
      </c>
      <c r="J67" s="22">
        <v>44323</v>
      </c>
      <c r="K67" s="46">
        <v>44561</v>
      </c>
      <c r="L67" s="56">
        <v>47001026048</v>
      </c>
      <c r="M67" s="23"/>
      <c r="N67" s="23" t="s">
        <v>267</v>
      </c>
      <c r="O67" s="23" t="s">
        <v>287</v>
      </c>
      <c r="P67" s="23" t="s">
        <v>39</v>
      </c>
      <c r="Q67" s="21">
        <v>450</v>
      </c>
      <c r="R67" s="24">
        <f t="shared" ref="R67:R130" si="1">H67-Q67</f>
        <v>0</v>
      </c>
      <c r="S67" s="23" t="s">
        <v>27</v>
      </c>
      <c r="T67" s="23"/>
      <c r="U67" s="3"/>
    </row>
    <row r="68" spans="1:21" ht="75" x14ac:dyDescent="0.2">
      <c r="A68" s="25">
        <v>66</v>
      </c>
      <c r="B68" s="25" t="s">
        <v>290</v>
      </c>
      <c r="C68" s="40" t="s">
        <v>390</v>
      </c>
      <c r="D68" s="40" t="s">
        <v>389</v>
      </c>
      <c r="E68" s="19" t="s">
        <v>81</v>
      </c>
      <c r="F68" s="19" t="s">
        <v>585</v>
      </c>
      <c r="G68" s="55" t="s">
        <v>65</v>
      </c>
      <c r="H68" s="21">
        <v>500</v>
      </c>
      <c r="I68" s="46">
        <v>44308</v>
      </c>
      <c r="J68" s="22">
        <v>44347</v>
      </c>
      <c r="K68" s="46">
        <v>44561</v>
      </c>
      <c r="L68" s="56">
        <v>224092568</v>
      </c>
      <c r="M68" s="23"/>
      <c r="N68" s="23">
        <v>378</v>
      </c>
      <c r="O68" s="23" t="s">
        <v>287</v>
      </c>
      <c r="P68" s="23" t="s">
        <v>39</v>
      </c>
      <c r="Q68" s="49">
        <v>500</v>
      </c>
      <c r="R68" s="24">
        <f t="shared" si="1"/>
        <v>0</v>
      </c>
      <c r="S68" s="23" t="s">
        <v>27</v>
      </c>
      <c r="T68" s="27"/>
      <c r="U68" s="3"/>
    </row>
    <row r="69" spans="1:21" s="4" customFormat="1" ht="60" x14ac:dyDescent="0.2">
      <c r="A69" s="25">
        <v>67</v>
      </c>
      <c r="B69" s="25" t="s">
        <v>291</v>
      </c>
      <c r="C69" s="40" t="s">
        <v>323</v>
      </c>
      <c r="D69" s="40"/>
      <c r="E69" s="19" t="s">
        <v>81</v>
      </c>
      <c r="F69" s="19" t="s">
        <v>586</v>
      </c>
      <c r="G69" s="55" t="s">
        <v>66</v>
      </c>
      <c r="H69" s="21">
        <v>2200.8000000000002</v>
      </c>
      <c r="I69" s="46">
        <v>44308</v>
      </c>
      <c r="J69" s="22">
        <v>44313</v>
      </c>
      <c r="K69" s="46">
        <v>44561</v>
      </c>
      <c r="L69" s="56">
        <v>47001005891</v>
      </c>
      <c r="M69" s="23"/>
      <c r="N69" s="50" t="s">
        <v>67</v>
      </c>
      <c r="O69" s="23" t="s">
        <v>287</v>
      </c>
      <c r="P69" s="23" t="s">
        <v>39</v>
      </c>
      <c r="Q69" s="49">
        <v>2200.8000000000002</v>
      </c>
      <c r="R69" s="24">
        <f t="shared" si="1"/>
        <v>0</v>
      </c>
      <c r="S69" s="23" t="s">
        <v>27</v>
      </c>
      <c r="T69" s="27"/>
      <c r="U69" s="3"/>
    </row>
    <row r="70" spans="1:21" s="4" customFormat="1" ht="30" x14ac:dyDescent="0.2">
      <c r="A70" s="17">
        <v>68</v>
      </c>
      <c r="B70" s="17" t="s">
        <v>290</v>
      </c>
      <c r="C70" s="40" t="s">
        <v>394</v>
      </c>
      <c r="D70" s="40" t="s">
        <v>391</v>
      </c>
      <c r="E70" s="19" t="s">
        <v>81</v>
      </c>
      <c r="F70" s="19" t="s">
        <v>587</v>
      </c>
      <c r="G70" s="55" t="s">
        <v>68</v>
      </c>
      <c r="H70" s="21">
        <v>400</v>
      </c>
      <c r="I70" s="46">
        <v>44308</v>
      </c>
      <c r="J70" s="22">
        <v>44312</v>
      </c>
      <c r="K70" s="46">
        <v>44561</v>
      </c>
      <c r="L70" s="56">
        <v>424252061</v>
      </c>
      <c r="M70" s="23"/>
      <c r="N70" s="23">
        <v>223</v>
      </c>
      <c r="O70" s="23" t="s">
        <v>287</v>
      </c>
      <c r="P70" s="23" t="s">
        <v>39</v>
      </c>
      <c r="Q70" s="21">
        <v>400</v>
      </c>
      <c r="R70" s="24">
        <f t="shared" si="1"/>
        <v>0</v>
      </c>
      <c r="S70" s="23" t="s">
        <v>27</v>
      </c>
      <c r="T70" s="23"/>
      <c r="U70" s="3"/>
    </row>
    <row r="71" spans="1:21" ht="60" x14ac:dyDescent="0.2">
      <c r="A71" s="17">
        <v>69</v>
      </c>
      <c r="B71" s="17" t="s">
        <v>290</v>
      </c>
      <c r="C71" s="40" t="s">
        <v>393</v>
      </c>
      <c r="D71" s="40" t="s">
        <v>392</v>
      </c>
      <c r="E71" s="19" t="s">
        <v>538</v>
      </c>
      <c r="F71" s="23" t="s">
        <v>588</v>
      </c>
      <c r="G71" s="55" t="s">
        <v>69</v>
      </c>
      <c r="H71" s="21">
        <v>7403.6</v>
      </c>
      <c r="I71" s="46">
        <v>44309</v>
      </c>
      <c r="J71" s="22">
        <v>44313</v>
      </c>
      <c r="K71" s="46">
        <v>44561</v>
      </c>
      <c r="L71" s="56">
        <v>422722575</v>
      </c>
      <c r="M71" s="23"/>
      <c r="N71" s="23">
        <v>154</v>
      </c>
      <c r="O71" s="23" t="s">
        <v>287</v>
      </c>
      <c r="P71" s="23" t="s">
        <v>15</v>
      </c>
      <c r="Q71" s="21">
        <v>7403.6</v>
      </c>
      <c r="R71" s="24">
        <f t="shared" si="1"/>
        <v>0</v>
      </c>
      <c r="S71" s="23" t="s">
        <v>27</v>
      </c>
      <c r="T71" s="23"/>
      <c r="U71" s="3"/>
    </row>
    <row r="72" spans="1:21" ht="60" x14ac:dyDescent="0.2">
      <c r="A72" s="25">
        <v>70</v>
      </c>
      <c r="B72" s="17" t="s">
        <v>290</v>
      </c>
      <c r="C72" s="40" t="s">
        <v>393</v>
      </c>
      <c r="D72" s="40" t="s">
        <v>392</v>
      </c>
      <c r="E72" s="19" t="s">
        <v>538</v>
      </c>
      <c r="F72" s="23" t="s">
        <v>589</v>
      </c>
      <c r="G72" s="55" t="s">
        <v>70</v>
      </c>
      <c r="H72" s="21">
        <v>3258.24</v>
      </c>
      <c r="I72" s="46">
        <v>44309</v>
      </c>
      <c r="J72" s="22">
        <v>44313</v>
      </c>
      <c r="K72" s="46">
        <v>44561</v>
      </c>
      <c r="L72" s="56">
        <v>422722575</v>
      </c>
      <c r="M72" s="23"/>
      <c r="N72" s="23">
        <v>158</v>
      </c>
      <c r="O72" s="23" t="s">
        <v>287</v>
      </c>
      <c r="P72" s="23" t="s">
        <v>15</v>
      </c>
      <c r="Q72" s="49">
        <f>693+2565.24</f>
        <v>3258.24</v>
      </c>
      <c r="R72" s="24">
        <f t="shared" si="1"/>
        <v>0</v>
      </c>
      <c r="S72" s="23" t="s">
        <v>27</v>
      </c>
      <c r="T72" s="27"/>
      <c r="U72" s="3"/>
    </row>
    <row r="73" spans="1:21" s="4" customFormat="1" ht="60" x14ac:dyDescent="0.2">
      <c r="A73" s="17">
        <v>71</v>
      </c>
      <c r="B73" s="17" t="s">
        <v>290</v>
      </c>
      <c r="C73" s="40" t="s">
        <v>393</v>
      </c>
      <c r="D73" s="40" t="s">
        <v>392</v>
      </c>
      <c r="E73" s="19" t="s">
        <v>538</v>
      </c>
      <c r="F73" s="23" t="s">
        <v>590</v>
      </c>
      <c r="G73" s="55" t="s">
        <v>71</v>
      </c>
      <c r="H73" s="21">
        <v>7782.7</v>
      </c>
      <c r="I73" s="46">
        <v>44309</v>
      </c>
      <c r="J73" s="22">
        <v>44313</v>
      </c>
      <c r="K73" s="46">
        <v>44561</v>
      </c>
      <c r="L73" s="56">
        <v>422722575</v>
      </c>
      <c r="M73" s="23"/>
      <c r="N73" s="23">
        <v>156</v>
      </c>
      <c r="O73" s="23" t="s">
        <v>287</v>
      </c>
      <c r="P73" s="23" t="s">
        <v>15</v>
      </c>
      <c r="Q73" s="21">
        <v>7782.7</v>
      </c>
      <c r="R73" s="24">
        <f t="shared" si="1"/>
        <v>0</v>
      </c>
      <c r="S73" s="23" t="s">
        <v>27</v>
      </c>
      <c r="T73" s="23"/>
      <c r="U73" s="3"/>
    </row>
    <row r="74" spans="1:21" ht="48" x14ac:dyDescent="0.2">
      <c r="A74" s="17">
        <v>72</v>
      </c>
      <c r="B74" s="17" t="s">
        <v>290</v>
      </c>
      <c r="C74" s="40" t="s">
        <v>396</v>
      </c>
      <c r="D74" s="40" t="s">
        <v>395</v>
      </c>
      <c r="E74" s="19" t="s">
        <v>538</v>
      </c>
      <c r="F74" s="19" t="s">
        <v>591</v>
      </c>
      <c r="G74" s="55" t="s">
        <v>125</v>
      </c>
      <c r="H74" s="21">
        <v>118840.02</v>
      </c>
      <c r="I74" s="46">
        <v>44315</v>
      </c>
      <c r="J74" s="22">
        <v>44428</v>
      </c>
      <c r="K74" s="46">
        <v>44977</v>
      </c>
      <c r="L74" s="56">
        <v>402045283</v>
      </c>
      <c r="M74" s="23" t="s">
        <v>258</v>
      </c>
      <c r="N74" s="23">
        <v>451</v>
      </c>
      <c r="O74" s="23" t="s">
        <v>174</v>
      </c>
      <c r="P74" s="23" t="s">
        <v>15</v>
      </c>
      <c r="Q74" s="21">
        <f>34352.16+28603.03+9150.68+13581.52</f>
        <v>85687.39</v>
      </c>
      <c r="R74" s="24">
        <f t="shared" si="1"/>
        <v>33152.630000000005</v>
      </c>
      <c r="S74" s="25" t="s">
        <v>284</v>
      </c>
      <c r="T74" s="23" t="s">
        <v>174</v>
      </c>
      <c r="U74" s="3"/>
    </row>
    <row r="75" spans="1:21" ht="75" x14ac:dyDescent="0.2">
      <c r="A75" s="25">
        <v>73</v>
      </c>
      <c r="B75" s="25" t="s">
        <v>291</v>
      </c>
      <c r="C75" s="40" t="s">
        <v>327</v>
      </c>
      <c r="D75" s="40"/>
      <c r="E75" s="19" t="s">
        <v>81</v>
      </c>
      <c r="F75" s="19" t="s">
        <v>592</v>
      </c>
      <c r="G75" s="55" t="s">
        <v>72</v>
      </c>
      <c r="H75" s="21">
        <v>3000</v>
      </c>
      <c r="I75" s="46">
        <v>44315</v>
      </c>
      <c r="J75" s="22">
        <v>44362</v>
      </c>
      <c r="K75" s="46">
        <v>44561</v>
      </c>
      <c r="L75" s="56">
        <v>47001035687</v>
      </c>
      <c r="M75" s="23"/>
      <c r="N75" s="23">
        <v>221</v>
      </c>
      <c r="O75" s="23" t="s">
        <v>287</v>
      </c>
      <c r="P75" s="23" t="s">
        <v>39</v>
      </c>
      <c r="Q75" s="49">
        <v>3000</v>
      </c>
      <c r="R75" s="24">
        <f t="shared" si="1"/>
        <v>0</v>
      </c>
      <c r="S75" s="23" t="s">
        <v>27</v>
      </c>
      <c r="T75" s="27"/>
      <c r="U75" s="3"/>
    </row>
    <row r="76" spans="1:21" s="4" customFormat="1" ht="45" x14ac:dyDescent="0.2">
      <c r="A76" s="17">
        <v>74</v>
      </c>
      <c r="B76" s="25" t="s">
        <v>291</v>
      </c>
      <c r="C76" s="18" t="s">
        <v>343</v>
      </c>
      <c r="D76" s="18"/>
      <c r="E76" s="19" t="s">
        <v>81</v>
      </c>
      <c r="F76" s="19" t="s">
        <v>593</v>
      </c>
      <c r="G76" s="55" t="s">
        <v>76</v>
      </c>
      <c r="H76" s="21">
        <v>235.95</v>
      </c>
      <c r="I76" s="46">
        <v>44315</v>
      </c>
      <c r="J76" s="22">
        <v>44315</v>
      </c>
      <c r="K76" s="46">
        <v>44561</v>
      </c>
      <c r="L76" s="56" t="s">
        <v>77</v>
      </c>
      <c r="M76" s="23"/>
      <c r="N76" s="23">
        <v>799</v>
      </c>
      <c r="O76" s="23" t="s">
        <v>287</v>
      </c>
      <c r="P76" s="23" t="s">
        <v>39</v>
      </c>
      <c r="Q76" s="21">
        <v>235.95</v>
      </c>
      <c r="R76" s="24">
        <f t="shared" si="1"/>
        <v>0</v>
      </c>
      <c r="S76" s="23" t="s">
        <v>27</v>
      </c>
      <c r="T76" s="23"/>
      <c r="U76" s="3"/>
    </row>
    <row r="77" spans="1:21" ht="180" x14ac:dyDescent="0.2">
      <c r="A77" s="17">
        <v>75</v>
      </c>
      <c r="B77" s="17" t="s">
        <v>290</v>
      </c>
      <c r="C77" s="40" t="s">
        <v>398</v>
      </c>
      <c r="D77" s="40" t="s">
        <v>397</v>
      </c>
      <c r="E77" s="19" t="s">
        <v>538</v>
      </c>
      <c r="F77" s="19" t="s">
        <v>594</v>
      </c>
      <c r="G77" s="55" t="s">
        <v>73</v>
      </c>
      <c r="H77" s="21">
        <v>144000</v>
      </c>
      <c r="I77" s="46">
        <v>44321</v>
      </c>
      <c r="J77" s="22">
        <v>44926</v>
      </c>
      <c r="K77" s="46">
        <v>44957</v>
      </c>
      <c r="L77" s="56">
        <v>431432309</v>
      </c>
      <c r="M77" s="23" t="s">
        <v>171</v>
      </c>
      <c r="N77" s="23">
        <v>715</v>
      </c>
      <c r="O77" s="23" t="s">
        <v>287</v>
      </c>
      <c r="P77" s="23" t="s">
        <v>15</v>
      </c>
      <c r="Q77" s="21">
        <f>2000+7000+5400+1644.6+1245.83+553.72+73.83+125.77+456.85+441.89+646.88+88.14+1130.35+1154.93+374.43+2102.81+631.26+3361.68+666.71+1678.75+553.26</f>
        <v>31331.69</v>
      </c>
      <c r="R77" s="24">
        <f t="shared" si="1"/>
        <v>112668.31</v>
      </c>
      <c r="S77" s="25"/>
      <c r="T77" s="23"/>
      <c r="U77" s="3"/>
    </row>
    <row r="78" spans="1:21" ht="45" x14ac:dyDescent="0.2">
      <c r="A78" s="25">
        <v>76</v>
      </c>
      <c r="B78" s="25" t="s">
        <v>291</v>
      </c>
      <c r="C78" s="40" t="s">
        <v>376</v>
      </c>
      <c r="D78" s="40"/>
      <c r="E78" s="19" t="s">
        <v>81</v>
      </c>
      <c r="F78" s="19" t="s">
        <v>595</v>
      </c>
      <c r="G78" s="55" t="s">
        <v>126</v>
      </c>
      <c r="H78" s="21">
        <v>200</v>
      </c>
      <c r="I78" s="46">
        <v>44323</v>
      </c>
      <c r="J78" s="22">
        <v>44325</v>
      </c>
      <c r="K78" s="46">
        <v>44561</v>
      </c>
      <c r="L78" s="56">
        <v>47001014930</v>
      </c>
      <c r="M78" s="23"/>
      <c r="N78" s="50" t="s">
        <v>36</v>
      </c>
      <c r="O78" s="23" t="s">
        <v>287</v>
      </c>
      <c r="P78" s="23" t="s">
        <v>39</v>
      </c>
      <c r="Q78" s="49">
        <v>200</v>
      </c>
      <c r="R78" s="24">
        <f t="shared" si="1"/>
        <v>0</v>
      </c>
      <c r="S78" s="23" t="s">
        <v>27</v>
      </c>
      <c r="T78" s="27"/>
      <c r="U78" s="3"/>
    </row>
    <row r="79" spans="1:21" s="4" customFormat="1" ht="56" x14ac:dyDescent="0.2">
      <c r="A79" s="25">
        <v>77</v>
      </c>
      <c r="B79" s="25" t="s">
        <v>399</v>
      </c>
      <c r="C79" s="40" t="s">
        <v>74</v>
      </c>
      <c r="D79" s="40"/>
      <c r="E79" s="19" t="s">
        <v>81</v>
      </c>
      <c r="F79" s="19" t="s">
        <v>596</v>
      </c>
      <c r="G79" s="57" t="s">
        <v>133</v>
      </c>
      <c r="H79" s="21">
        <v>4900</v>
      </c>
      <c r="I79" s="46">
        <v>44329</v>
      </c>
      <c r="J79" s="22">
        <v>44515</v>
      </c>
      <c r="K79" s="46">
        <v>44561</v>
      </c>
      <c r="L79" s="56">
        <v>204578581</v>
      </c>
      <c r="M79" s="23"/>
      <c r="N79" s="50" t="s">
        <v>52</v>
      </c>
      <c r="O79" s="23" t="s">
        <v>287</v>
      </c>
      <c r="P79" s="23" t="s">
        <v>39</v>
      </c>
      <c r="Q79" s="21"/>
      <c r="R79" s="24">
        <f t="shared" si="1"/>
        <v>4900</v>
      </c>
      <c r="S79" s="23"/>
      <c r="T79" s="23"/>
      <c r="U79" s="3"/>
    </row>
    <row r="80" spans="1:21" ht="75" x14ac:dyDescent="0.2">
      <c r="A80" s="25">
        <v>78</v>
      </c>
      <c r="B80" s="25" t="s">
        <v>291</v>
      </c>
      <c r="C80" s="18" t="s">
        <v>343</v>
      </c>
      <c r="D80" s="18"/>
      <c r="E80" s="19" t="s">
        <v>597</v>
      </c>
      <c r="F80" s="19" t="s">
        <v>598</v>
      </c>
      <c r="G80" s="55" t="s">
        <v>80</v>
      </c>
      <c r="H80" s="21">
        <v>2941.4</v>
      </c>
      <c r="I80" s="46">
        <v>44330</v>
      </c>
      <c r="J80" s="22">
        <v>44330</v>
      </c>
      <c r="K80" s="46">
        <v>44561</v>
      </c>
      <c r="L80" s="58" t="s">
        <v>78</v>
      </c>
      <c r="M80" s="23"/>
      <c r="N80" s="23">
        <v>799</v>
      </c>
      <c r="O80" s="23" t="s">
        <v>287</v>
      </c>
      <c r="P80" s="23" t="s">
        <v>39</v>
      </c>
      <c r="Q80" s="49">
        <v>2941.4</v>
      </c>
      <c r="R80" s="24">
        <f t="shared" si="1"/>
        <v>0</v>
      </c>
      <c r="S80" s="25" t="s">
        <v>27</v>
      </c>
      <c r="T80" s="27"/>
      <c r="U80" s="3"/>
    </row>
    <row r="81" spans="1:21" s="4" customFormat="1" ht="75" x14ac:dyDescent="0.2">
      <c r="A81" s="25">
        <v>79</v>
      </c>
      <c r="B81" s="25" t="s">
        <v>291</v>
      </c>
      <c r="C81" s="40" t="s">
        <v>400</v>
      </c>
      <c r="D81" s="40"/>
      <c r="E81" s="19" t="s">
        <v>81</v>
      </c>
      <c r="F81" s="19" t="s">
        <v>599</v>
      </c>
      <c r="G81" s="55" t="s">
        <v>82</v>
      </c>
      <c r="H81" s="21">
        <v>2760</v>
      </c>
      <c r="I81" s="46">
        <v>44333</v>
      </c>
      <c r="J81" s="22">
        <v>44392</v>
      </c>
      <c r="K81" s="46">
        <v>44620</v>
      </c>
      <c r="L81" s="58" t="s">
        <v>198</v>
      </c>
      <c r="M81" s="23"/>
      <c r="N81" s="23">
        <v>713</v>
      </c>
      <c r="O81" s="23" t="s">
        <v>285</v>
      </c>
      <c r="P81" s="23" t="s">
        <v>39</v>
      </c>
      <c r="Q81" s="49">
        <f>864+270+270+1080</f>
        <v>2484</v>
      </c>
      <c r="R81" s="24">
        <f t="shared" si="1"/>
        <v>276</v>
      </c>
      <c r="S81" s="25"/>
      <c r="T81" s="23" t="s">
        <v>89</v>
      </c>
      <c r="U81" s="3"/>
    </row>
    <row r="82" spans="1:21" s="4" customFormat="1" ht="105" x14ac:dyDescent="0.2">
      <c r="A82" s="17">
        <v>80</v>
      </c>
      <c r="B82" s="25" t="s">
        <v>291</v>
      </c>
      <c r="C82" s="40" t="s">
        <v>401</v>
      </c>
      <c r="D82" s="40"/>
      <c r="E82" s="19" t="s">
        <v>81</v>
      </c>
      <c r="F82" s="19" t="s">
        <v>600</v>
      </c>
      <c r="G82" s="55" t="s">
        <v>127</v>
      </c>
      <c r="H82" s="21">
        <v>9120</v>
      </c>
      <c r="I82" s="46">
        <v>44333</v>
      </c>
      <c r="J82" s="22">
        <v>44392</v>
      </c>
      <c r="K82" s="46">
        <v>44620</v>
      </c>
      <c r="L82" s="58" t="s">
        <v>199</v>
      </c>
      <c r="M82" s="23"/>
      <c r="N82" s="23">
        <v>713</v>
      </c>
      <c r="O82" s="23" t="s">
        <v>285</v>
      </c>
      <c r="P82" s="23" t="s">
        <v>39</v>
      </c>
      <c r="Q82" s="21">
        <f>648+540+80+540.95+648+540+864+864+864+540+506.38+864</f>
        <v>7499.33</v>
      </c>
      <c r="R82" s="24">
        <f t="shared" si="1"/>
        <v>1620.67</v>
      </c>
      <c r="S82" s="25"/>
      <c r="T82" s="23" t="s">
        <v>89</v>
      </c>
      <c r="U82" s="3"/>
    </row>
    <row r="83" spans="1:21" ht="60" x14ac:dyDescent="0.2">
      <c r="A83" s="25">
        <v>81</v>
      </c>
      <c r="B83" s="25" t="s">
        <v>290</v>
      </c>
      <c r="C83" s="40" t="s">
        <v>403</v>
      </c>
      <c r="D83" s="40" t="s">
        <v>402</v>
      </c>
      <c r="E83" s="19" t="s">
        <v>81</v>
      </c>
      <c r="F83" s="19" t="s">
        <v>601</v>
      </c>
      <c r="G83" s="55" t="s">
        <v>92</v>
      </c>
      <c r="H83" s="21">
        <v>720</v>
      </c>
      <c r="I83" s="46">
        <v>44333</v>
      </c>
      <c r="J83" s="22">
        <v>44392</v>
      </c>
      <c r="K83" s="46">
        <v>44620</v>
      </c>
      <c r="L83" s="58" t="s">
        <v>200</v>
      </c>
      <c r="M83" s="23"/>
      <c r="N83" s="23">
        <v>713</v>
      </c>
      <c r="O83" s="23" t="s">
        <v>285</v>
      </c>
      <c r="P83" s="23" t="s">
        <v>39</v>
      </c>
      <c r="Q83" s="49">
        <v>646.27</v>
      </c>
      <c r="R83" s="24">
        <f t="shared" si="1"/>
        <v>73.730000000000018</v>
      </c>
      <c r="S83" s="25"/>
      <c r="T83" s="23" t="s">
        <v>89</v>
      </c>
      <c r="U83" s="3"/>
    </row>
    <row r="84" spans="1:21" s="4" customFormat="1" ht="60" x14ac:dyDescent="0.2">
      <c r="A84" s="25">
        <v>82</v>
      </c>
      <c r="B84" s="25" t="s">
        <v>289</v>
      </c>
      <c r="C84" s="40" t="s">
        <v>304</v>
      </c>
      <c r="D84" s="40" t="s">
        <v>303</v>
      </c>
      <c r="E84" s="19" t="s">
        <v>81</v>
      </c>
      <c r="F84" s="19" t="s">
        <v>602</v>
      </c>
      <c r="G84" s="55" t="s">
        <v>83</v>
      </c>
      <c r="H84" s="21">
        <v>20</v>
      </c>
      <c r="I84" s="46">
        <v>44333</v>
      </c>
      <c r="J84" s="22">
        <v>44368</v>
      </c>
      <c r="K84" s="46">
        <v>44561</v>
      </c>
      <c r="L84" s="58" t="s">
        <v>201</v>
      </c>
      <c r="M84" s="23"/>
      <c r="N84" s="23">
        <v>501</v>
      </c>
      <c r="O84" s="23" t="s">
        <v>287</v>
      </c>
      <c r="P84" s="23" t="s">
        <v>39</v>
      </c>
      <c r="Q84" s="21">
        <v>20</v>
      </c>
      <c r="R84" s="24">
        <f t="shared" si="1"/>
        <v>0</v>
      </c>
      <c r="S84" s="23" t="s">
        <v>27</v>
      </c>
      <c r="T84" s="23"/>
      <c r="U84" s="3"/>
    </row>
    <row r="85" spans="1:21" ht="45" x14ac:dyDescent="0.2">
      <c r="A85" s="17">
        <v>83</v>
      </c>
      <c r="B85" s="17" t="s">
        <v>290</v>
      </c>
      <c r="C85" s="40" t="s">
        <v>308</v>
      </c>
      <c r="D85" s="40" t="s">
        <v>404</v>
      </c>
      <c r="E85" s="19" t="s">
        <v>597</v>
      </c>
      <c r="F85" s="19" t="s">
        <v>603</v>
      </c>
      <c r="G85" s="55" t="s">
        <v>128</v>
      </c>
      <c r="H85" s="21">
        <v>650</v>
      </c>
      <c r="I85" s="46">
        <v>44334</v>
      </c>
      <c r="J85" s="22">
        <v>44377</v>
      </c>
      <c r="K85" s="46">
        <v>44561</v>
      </c>
      <c r="L85" s="58" t="s">
        <v>202</v>
      </c>
      <c r="M85" s="23"/>
      <c r="N85" s="23">
        <v>441</v>
      </c>
      <c r="O85" s="23" t="s">
        <v>287</v>
      </c>
      <c r="P85" s="23" t="s">
        <v>39</v>
      </c>
      <c r="Q85" s="21">
        <v>650</v>
      </c>
      <c r="R85" s="24">
        <f t="shared" si="1"/>
        <v>0</v>
      </c>
      <c r="S85" s="23" t="s">
        <v>27</v>
      </c>
      <c r="T85" s="23"/>
      <c r="U85" s="3"/>
    </row>
    <row r="86" spans="1:21" ht="75" x14ac:dyDescent="0.2">
      <c r="A86" s="17">
        <v>84</v>
      </c>
      <c r="B86" s="17" t="s">
        <v>291</v>
      </c>
      <c r="C86" s="40" t="s">
        <v>401</v>
      </c>
      <c r="D86" s="40"/>
      <c r="E86" s="19" t="s">
        <v>81</v>
      </c>
      <c r="F86" s="19" t="s">
        <v>604</v>
      </c>
      <c r="G86" s="55" t="s">
        <v>129</v>
      </c>
      <c r="H86" s="21">
        <v>960</v>
      </c>
      <c r="I86" s="46">
        <v>44336</v>
      </c>
      <c r="J86" s="22">
        <v>44392</v>
      </c>
      <c r="K86" s="46">
        <v>44620</v>
      </c>
      <c r="L86" s="58" t="s">
        <v>199</v>
      </c>
      <c r="M86" s="23"/>
      <c r="N86" s="23">
        <v>713</v>
      </c>
      <c r="O86" s="23" t="s">
        <v>285</v>
      </c>
      <c r="P86" s="23" t="s">
        <v>39</v>
      </c>
      <c r="Q86" s="21">
        <v>864</v>
      </c>
      <c r="R86" s="24">
        <f t="shared" si="1"/>
        <v>96</v>
      </c>
      <c r="S86" s="23"/>
      <c r="T86" s="23" t="s">
        <v>89</v>
      </c>
      <c r="U86" s="3"/>
    </row>
    <row r="87" spans="1:21" ht="30" x14ac:dyDescent="0.2">
      <c r="A87" s="17">
        <v>85</v>
      </c>
      <c r="B87" s="17" t="s">
        <v>290</v>
      </c>
      <c r="C87" s="40" t="s">
        <v>330</v>
      </c>
      <c r="D87" s="40" t="s">
        <v>405</v>
      </c>
      <c r="E87" s="23" t="s">
        <v>605</v>
      </c>
      <c r="F87" s="23" t="s">
        <v>606</v>
      </c>
      <c r="G87" s="55" t="s">
        <v>84</v>
      </c>
      <c r="H87" s="21">
        <v>309</v>
      </c>
      <c r="I87" s="46">
        <v>44337</v>
      </c>
      <c r="J87" s="22">
        <v>44561</v>
      </c>
      <c r="K87" s="46">
        <v>44593</v>
      </c>
      <c r="L87" s="58">
        <v>202203123</v>
      </c>
      <c r="M87" s="23"/>
      <c r="N87" s="23">
        <v>331</v>
      </c>
      <c r="O87" s="23" t="s">
        <v>287</v>
      </c>
      <c r="P87" s="23" t="s">
        <v>17</v>
      </c>
      <c r="Q87" s="21">
        <v>309</v>
      </c>
      <c r="R87" s="24">
        <f t="shared" si="1"/>
        <v>0</v>
      </c>
      <c r="S87" s="25" t="s">
        <v>27</v>
      </c>
      <c r="T87" s="23"/>
      <c r="U87" s="3"/>
    </row>
    <row r="88" spans="1:21" ht="60" x14ac:dyDescent="0.2">
      <c r="A88" s="25">
        <v>86</v>
      </c>
      <c r="B88" s="25" t="s">
        <v>290</v>
      </c>
      <c r="C88" s="40" t="s">
        <v>406</v>
      </c>
      <c r="D88" s="40" t="s">
        <v>338</v>
      </c>
      <c r="E88" s="19" t="s">
        <v>538</v>
      </c>
      <c r="F88" s="23" t="s">
        <v>607</v>
      </c>
      <c r="G88" s="55" t="s">
        <v>130</v>
      </c>
      <c r="H88" s="21">
        <v>1646.15</v>
      </c>
      <c r="I88" s="46">
        <v>44341</v>
      </c>
      <c r="J88" s="22">
        <v>44363</v>
      </c>
      <c r="K88" s="46">
        <v>44561</v>
      </c>
      <c r="L88" s="58">
        <v>202405691</v>
      </c>
      <c r="M88" s="23"/>
      <c r="N88" s="23">
        <v>302</v>
      </c>
      <c r="O88" s="23" t="s">
        <v>287</v>
      </c>
      <c r="P88" s="23" t="s">
        <v>15</v>
      </c>
      <c r="Q88" s="49">
        <f>1014.75+631.4</f>
        <v>1646.15</v>
      </c>
      <c r="R88" s="24">
        <f t="shared" si="1"/>
        <v>0</v>
      </c>
      <c r="S88" s="25" t="s">
        <v>27</v>
      </c>
      <c r="T88" s="27"/>
      <c r="U88" s="3"/>
    </row>
    <row r="89" spans="1:21" s="4" customFormat="1" ht="30" x14ac:dyDescent="0.2">
      <c r="A89" s="25">
        <v>87</v>
      </c>
      <c r="B89" s="25" t="s">
        <v>290</v>
      </c>
      <c r="C89" s="40" t="s">
        <v>339</v>
      </c>
      <c r="D89" s="40" t="s">
        <v>338</v>
      </c>
      <c r="E89" s="19" t="s">
        <v>538</v>
      </c>
      <c r="F89" s="23" t="s">
        <v>608</v>
      </c>
      <c r="G89" s="55" t="s">
        <v>131</v>
      </c>
      <c r="H89" s="21">
        <v>1900</v>
      </c>
      <c r="I89" s="46">
        <v>44341</v>
      </c>
      <c r="J89" s="22">
        <v>44561</v>
      </c>
      <c r="K89" s="46">
        <v>44620</v>
      </c>
      <c r="L89" s="58">
        <v>202405691</v>
      </c>
      <c r="M89" s="23"/>
      <c r="N89" s="23">
        <v>301</v>
      </c>
      <c r="O89" s="23" t="s">
        <v>287</v>
      </c>
      <c r="P89" s="23" t="s">
        <v>15</v>
      </c>
      <c r="Q89" s="49">
        <f>790+1110</f>
        <v>1900</v>
      </c>
      <c r="R89" s="24">
        <f t="shared" si="1"/>
        <v>0</v>
      </c>
      <c r="S89" s="25" t="s">
        <v>27</v>
      </c>
      <c r="T89" s="27"/>
      <c r="U89" s="3"/>
    </row>
    <row r="90" spans="1:21" s="4" customFormat="1" ht="68" x14ac:dyDescent="0.2">
      <c r="A90" s="25">
        <v>88</v>
      </c>
      <c r="B90" s="25" t="s">
        <v>289</v>
      </c>
      <c r="C90" s="40" t="s">
        <v>408</v>
      </c>
      <c r="D90" s="40" t="s">
        <v>407</v>
      </c>
      <c r="E90" s="19" t="s">
        <v>538</v>
      </c>
      <c r="F90" s="23" t="s">
        <v>609</v>
      </c>
      <c r="G90" s="55" t="s">
        <v>85</v>
      </c>
      <c r="H90" s="21">
        <v>628800</v>
      </c>
      <c r="I90" s="46" t="s">
        <v>86</v>
      </c>
      <c r="J90" s="22">
        <v>44683</v>
      </c>
      <c r="K90" s="46">
        <v>45082</v>
      </c>
      <c r="L90" s="58" t="s">
        <v>87</v>
      </c>
      <c r="M90" s="23" t="s">
        <v>221</v>
      </c>
      <c r="N90" s="23">
        <v>452</v>
      </c>
      <c r="O90" s="59" t="s">
        <v>285</v>
      </c>
      <c r="P90" s="23" t="s">
        <v>15</v>
      </c>
      <c r="Q90" s="49">
        <f>64000+39637.99</f>
        <v>103637.98999999999</v>
      </c>
      <c r="R90" s="24">
        <f t="shared" si="1"/>
        <v>525162.01</v>
      </c>
      <c r="S90" s="25"/>
      <c r="T90" s="27" t="s">
        <v>90</v>
      </c>
      <c r="U90" s="3"/>
    </row>
    <row r="91" spans="1:21" s="4" customFormat="1" ht="45" x14ac:dyDescent="0.2">
      <c r="A91" s="17">
        <v>89</v>
      </c>
      <c r="B91" s="17" t="s">
        <v>290</v>
      </c>
      <c r="C91" s="40" t="s">
        <v>410</v>
      </c>
      <c r="D91" s="40" t="s">
        <v>409</v>
      </c>
      <c r="E91" s="19" t="s">
        <v>538</v>
      </c>
      <c r="F91" s="23" t="s">
        <v>610</v>
      </c>
      <c r="G91" s="55" t="s">
        <v>88</v>
      </c>
      <c r="H91" s="21">
        <v>81873.95</v>
      </c>
      <c r="I91" s="46" t="s">
        <v>86</v>
      </c>
      <c r="J91" s="22">
        <v>44434</v>
      </c>
      <c r="K91" s="46">
        <v>44254</v>
      </c>
      <c r="L91" s="58">
        <v>401983804</v>
      </c>
      <c r="M91" s="23" t="s">
        <v>259</v>
      </c>
      <c r="N91" s="23">
        <v>452</v>
      </c>
      <c r="O91" s="23" t="s">
        <v>285</v>
      </c>
      <c r="P91" s="23" t="s">
        <v>15</v>
      </c>
      <c r="Q91" s="21">
        <f>32707.03+16000+29062.07</f>
        <v>77769.100000000006</v>
      </c>
      <c r="R91" s="24">
        <f t="shared" si="1"/>
        <v>4104.8499999999913</v>
      </c>
      <c r="S91" s="25"/>
      <c r="T91" s="23" t="s">
        <v>89</v>
      </c>
      <c r="U91" s="3"/>
    </row>
    <row r="92" spans="1:21" ht="60" x14ac:dyDescent="0.2">
      <c r="A92" s="25">
        <v>90</v>
      </c>
      <c r="B92" s="25" t="s">
        <v>289</v>
      </c>
      <c r="C92" s="40" t="s">
        <v>412</v>
      </c>
      <c r="D92" s="40" t="s">
        <v>411</v>
      </c>
      <c r="E92" s="19" t="s">
        <v>81</v>
      </c>
      <c r="F92" s="19" t="s">
        <v>611</v>
      </c>
      <c r="G92" s="55" t="s">
        <v>132</v>
      </c>
      <c r="H92" s="21">
        <v>1250</v>
      </c>
      <c r="I92" s="46" t="s">
        <v>91</v>
      </c>
      <c r="J92" s="22">
        <v>44368</v>
      </c>
      <c r="K92" s="46">
        <v>44561</v>
      </c>
      <c r="L92" s="58" t="s">
        <v>203</v>
      </c>
      <c r="M92" s="23"/>
      <c r="N92" s="23">
        <v>507</v>
      </c>
      <c r="O92" s="23" t="s">
        <v>287</v>
      </c>
      <c r="P92" s="23" t="s">
        <v>39</v>
      </c>
      <c r="Q92" s="49">
        <v>1250</v>
      </c>
      <c r="R92" s="24">
        <f t="shared" si="1"/>
        <v>0</v>
      </c>
      <c r="S92" s="25" t="s">
        <v>27</v>
      </c>
      <c r="T92" s="27"/>
      <c r="U92" s="3"/>
    </row>
    <row r="93" spans="1:21" s="4" customFormat="1" ht="60" x14ac:dyDescent="0.2">
      <c r="A93" s="17">
        <v>91</v>
      </c>
      <c r="B93" s="17" t="s">
        <v>290</v>
      </c>
      <c r="C93" s="40" t="s">
        <v>414</v>
      </c>
      <c r="D93" s="40" t="s">
        <v>413</v>
      </c>
      <c r="E93" s="19" t="s">
        <v>538</v>
      </c>
      <c r="F93" s="19" t="s">
        <v>612</v>
      </c>
      <c r="G93" s="55" t="s">
        <v>134</v>
      </c>
      <c r="H93" s="21">
        <v>625</v>
      </c>
      <c r="I93" s="46" t="s">
        <v>135</v>
      </c>
      <c r="J93" s="22">
        <v>44365</v>
      </c>
      <c r="K93" s="46">
        <v>44561</v>
      </c>
      <c r="L93" s="58">
        <v>448052909</v>
      </c>
      <c r="M93" s="23" t="s">
        <v>172</v>
      </c>
      <c r="N93" s="50" t="s">
        <v>67</v>
      </c>
      <c r="O93" s="23" t="s">
        <v>287</v>
      </c>
      <c r="P93" s="23" t="s">
        <v>15</v>
      </c>
      <c r="Q93" s="21">
        <v>625</v>
      </c>
      <c r="R93" s="24">
        <f t="shared" si="1"/>
        <v>0</v>
      </c>
      <c r="S93" s="25" t="s">
        <v>27</v>
      </c>
      <c r="T93" s="23"/>
      <c r="U93" s="3"/>
    </row>
    <row r="94" spans="1:21" ht="84.75" customHeight="1" x14ac:dyDescent="0.2">
      <c r="A94" s="17">
        <v>92</v>
      </c>
      <c r="B94" s="17" t="s">
        <v>290</v>
      </c>
      <c r="C94" s="40" t="s">
        <v>414</v>
      </c>
      <c r="D94" s="40" t="s">
        <v>413</v>
      </c>
      <c r="E94" s="19" t="s">
        <v>538</v>
      </c>
      <c r="F94" s="19" t="s">
        <v>613</v>
      </c>
      <c r="G94" s="55" t="s">
        <v>136</v>
      </c>
      <c r="H94" s="21">
        <v>4350</v>
      </c>
      <c r="I94" s="46" t="s">
        <v>135</v>
      </c>
      <c r="J94" s="22">
        <v>44365</v>
      </c>
      <c r="K94" s="46">
        <v>44561</v>
      </c>
      <c r="L94" s="58">
        <v>448052909</v>
      </c>
      <c r="M94" s="23"/>
      <c r="N94" s="23">
        <v>156</v>
      </c>
      <c r="O94" s="23" t="s">
        <v>287</v>
      </c>
      <c r="P94" s="23" t="s">
        <v>15</v>
      </c>
      <c r="Q94" s="21">
        <v>4350</v>
      </c>
      <c r="R94" s="24">
        <f t="shared" si="1"/>
        <v>0</v>
      </c>
      <c r="S94" s="25" t="s">
        <v>27</v>
      </c>
      <c r="T94" s="23"/>
      <c r="U94" s="3"/>
    </row>
    <row r="95" spans="1:21" ht="60" x14ac:dyDescent="0.2">
      <c r="A95" s="25">
        <v>93</v>
      </c>
      <c r="B95" s="17" t="s">
        <v>290</v>
      </c>
      <c r="C95" s="40" t="s">
        <v>414</v>
      </c>
      <c r="D95" s="40" t="s">
        <v>413</v>
      </c>
      <c r="E95" s="19" t="s">
        <v>538</v>
      </c>
      <c r="F95" s="19" t="s">
        <v>614</v>
      </c>
      <c r="G95" s="55" t="s">
        <v>137</v>
      </c>
      <c r="H95" s="21">
        <v>2325</v>
      </c>
      <c r="I95" s="46" t="s">
        <v>135</v>
      </c>
      <c r="J95" s="22">
        <v>44365</v>
      </c>
      <c r="K95" s="46">
        <v>44561</v>
      </c>
      <c r="L95" s="58">
        <v>448052909</v>
      </c>
      <c r="M95" s="23"/>
      <c r="N95" s="23">
        <v>158</v>
      </c>
      <c r="O95" s="23" t="s">
        <v>287</v>
      </c>
      <c r="P95" s="23" t="s">
        <v>15</v>
      </c>
      <c r="Q95" s="49">
        <v>2325</v>
      </c>
      <c r="R95" s="24">
        <f t="shared" si="1"/>
        <v>0</v>
      </c>
      <c r="S95" s="25" t="s">
        <v>27</v>
      </c>
      <c r="T95" s="27"/>
      <c r="U95" s="3"/>
    </row>
    <row r="96" spans="1:21" s="4" customFormat="1" ht="45" x14ac:dyDescent="0.2">
      <c r="A96" s="17">
        <v>94</v>
      </c>
      <c r="B96" s="17" t="s">
        <v>289</v>
      </c>
      <c r="C96" s="40" t="s">
        <v>304</v>
      </c>
      <c r="D96" s="40" t="s">
        <v>303</v>
      </c>
      <c r="E96" s="19" t="s">
        <v>516</v>
      </c>
      <c r="F96" s="19" t="s">
        <v>517</v>
      </c>
      <c r="G96" s="55" t="s">
        <v>138</v>
      </c>
      <c r="H96" s="21">
        <v>2000</v>
      </c>
      <c r="I96" s="46" t="s">
        <v>135</v>
      </c>
      <c r="J96" s="22">
        <v>44561</v>
      </c>
      <c r="K96" s="46">
        <v>44620</v>
      </c>
      <c r="L96" s="58">
        <v>236098165</v>
      </c>
      <c r="M96" s="23"/>
      <c r="N96" s="23">
        <v>501</v>
      </c>
      <c r="O96" s="23" t="s">
        <v>287</v>
      </c>
      <c r="P96" s="23" t="s">
        <v>17</v>
      </c>
      <c r="Q96" s="21">
        <f>227.93</f>
        <v>227.93</v>
      </c>
      <c r="R96" s="24">
        <f t="shared" si="1"/>
        <v>1772.07</v>
      </c>
      <c r="S96" s="17"/>
      <c r="T96" s="23"/>
      <c r="U96" s="3"/>
    </row>
    <row r="97" spans="1:21" ht="105" customHeight="1" x14ac:dyDescent="0.2">
      <c r="A97" s="25">
        <v>95</v>
      </c>
      <c r="B97" s="25" t="s">
        <v>291</v>
      </c>
      <c r="C97" s="40" t="s">
        <v>415</v>
      </c>
      <c r="D97" s="40"/>
      <c r="E97" s="19" t="s">
        <v>81</v>
      </c>
      <c r="F97" s="19" t="s">
        <v>615</v>
      </c>
      <c r="G97" s="55" t="s">
        <v>139</v>
      </c>
      <c r="H97" s="21">
        <v>245</v>
      </c>
      <c r="I97" s="46">
        <v>44357</v>
      </c>
      <c r="J97" s="22">
        <v>44358</v>
      </c>
      <c r="K97" s="46">
        <v>44561</v>
      </c>
      <c r="L97" s="58" t="s">
        <v>204</v>
      </c>
      <c r="M97" s="23"/>
      <c r="N97" s="23">
        <v>185</v>
      </c>
      <c r="O97" s="23" t="s">
        <v>287</v>
      </c>
      <c r="P97" s="23" t="s">
        <v>39</v>
      </c>
      <c r="Q97" s="49">
        <v>245</v>
      </c>
      <c r="R97" s="24">
        <f t="shared" si="1"/>
        <v>0</v>
      </c>
      <c r="S97" s="25" t="s">
        <v>27</v>
      </c>
      <c r="T97" s="27"/>
      <c r="U97" s="3"/>
    </row>
    <row r="98" spans="1:21" s="4" customFormat="1" ht="30" x14ac:dyDescent="0.2">
      <c r="A98" s="25">
        <v>96</v>
      </c>
      <c r="B98" s="25" t="s">
        <v>294</v>
      </c>
      <c r="C98" s="40" t="s">
        <v>417</v>
      </c>
      <c r="D98" s="40" t="s">
        <v>416</v>
      </c>
      <c r="E98" s="19" t="s">
        <v>81</v>
      </c>
      <c r="F98" s="19" t="s">
        <v>616</v>
      </c>
      <c r="G98" s="55" t="s">
        <v>140</v>
      </c>
      <c r="H98" s="21">
        <v>8727.1299999999992</v>
      </c>
      <c r="I98" s="46">
        <v>44357</v>
      </c>
      <c r="J98" s="22">
        <v>44386</v>
      </c>
      <c r="K98" s="46">
        <v>44712</v>
      </c>
      <c r="L98" s="58" t="s">
        <v>141</v>
      </c>
      <c r="M98" s="23"/>
      <c r="N98" s="23">
        <v>452</v>
      </c>
      <c r="O98" s="37" t="s">
        <v>286</v>
      </c>
      <c r="P98" s="23" t="s">
        <v>39</v>
      </c>
      <c r="Q98" s="49">
        <f>8465.32</f>
        <v>8465.32</v>
      </c>
      <c r="R98" s="24">
        <f t="shared" si="1"/>
        <v>261.80999999999949</v>
      </c>
      <c r="S98" s="25"/>
      <c r="T98" s="27"/>
      <c r="U98" s="3"/>
    </row>
    <row r="99" spans="1:21" s="4" customFormat="1" ht="60" x14ac:dyDescent="0.2">
      <c r="A99" s="17">
        <v>97</v>
      </c>
      <c r="B99" s="17" t="s">
        <v>290</v>
      </c>
      <c r="C99" s="41" t="s">
        <v>419</v>
      </c>
      <c r="D99" s="40" t="s">
        <v>418</v>
      </c>
      <c r="E99" s="19" t="s">
        <v>538</v>
      </c>
      <c r="F99" s="19" t="s">
        <v>617</v>
      </c>
      <c r="G99" s="55" t="s">
        <v>142</v>
      </c>
      <c r="H99" s="21">
        <v>88496.7</v>
      </c>
      <c r="I99" s="46">
        <v>44358</v>
      </c>
      <c r="J99" s="22">
        <v>44459</v>
      </c>
      <c r="K99" s="46">
        <v>44991</v>
      </c>
      <c r="L99" s="58">
        <v>435432890</v>
      </c>
      <c r="M99" s="23" t="s">
        <v>260</v>
      </c>
      <c r="N99" s="23">
        <v>453</v>
      </c>
      <c r="O99" s="23" t="s">
        <v>285</v>
      </c>
      <c r="P99" s="23" t="s">
        <v>15</v>
      </c>
      <c r="Q99" s="21">
        <f>12000+3000+88.5+6152.68+11316.53+304.4+1050.89+3141.97+13326.8+367.61+2546.97+12729.57+7000+1000+9200</f>
        <v>83225.920000000013</v>
      </c>
      <c r="R99" s="24">
        <f t="shared" si="1"/>
        <v>5270.7799999999843</v>
      </c>
      <c r="S99" s="17"/>
      <c r="T99" s="23" t="s">
        <v>89</v>
      </c>
      <c r="U99" s="3"/>
    </row>
    <row r="100" spans="1:21" s="4" customFormat="1" ht="45" x14ac:dyDescent="0.2">
      <c r="A100" s="17">
        <v>98</v>
      </c>
      <c r="B100" s="17" t="s">
        <v>290</v>
      </c>
      <c r="C100" s="41" t="s">
        <v>422</v>
      </c>
      <c r="D100" s="40" t="s">
        <v>420</v>
      </c>
      <c r="E100" s="19" t="s">
        <v>538</v>
      </c>
      <c r="F100" s="19" t="s">
        <v>618</v>
      </c>
      <c r="G100" s="55" t="s">
        <v>143</v>
      </c>
      <c r="H100" s="21">
        <v>78497.14</v>
      </c>
      <c r="I100" s="46">
        <v>44358</v>
      </c>
      <c r="J100" s="22">
        <v>44445</v>
      </c>
      <c r="K100" s="46">
        <v>45005</v>
      </c>
      <c r="L100" s="58">
        <v>225068271</v>
      </c>
      <c r="M100" s="23" t="s">
        <v>261</v>
      </c>
      <c r="N100" s="23">
        <v>453</v>
      </c>
      <c r="O100" s="23" t="s">
        <v>285</v>
      </c>
      <c r="P100" s="23" t="s">
        <v>15</v>
      </c>
      <c r="Q100" s="21">
        <f>4087.86+7545.46+1183.92+2768.01+768.01+10719.02+12000+16000+16000+2000+1500+423.36+619.62+452.21+72.84+72.84+321.56</f>
        <v>76534.709999999992</v>
      </c>
      <c r="R100" s="24">
        <f t="shared" si="1"/>
        <v>1962.4300000000076</v>
      </c>
      <c r="S100" s="36">
        <v>2.5000000000000001E-2</v>
      </c>
      <c r="T100" s="23" t="s">
        <v>89</v>
      </c>
      <c r="U100" s="3"/>
    </row>
    <row r="101" spans="1:21" ht="45" x14ac:dyDescent="0.2">
      <c r="A101" s="17">
        <v>99</v>
      </c>
      <c r="B101" s="17" t="s">
        <v>290</v>
      </c>
      <c r="C101" s="41" t="s">
        <v>419</v>
      </c>
      <c r="D101" s="40" t="s">
        <v>418</v>
      </c>
      <c r="E101" s="19" t="s">
        <v>538</v>
      </c>
      <c r="F101" s="19" t="s">
        <v>619</v>
      </c>
      <c r="G101" s="55" t="s">
        <v>144</v>
      </c>
      <c r="H101" s="21">
        <v>98875.78</v>
      </c>
      <c r="I101" s="46">
        <v>44358</v>
      </c>
      <c r="J101" s="22">
        <v>44459</v>
      </c>
      <c r="K101" s="46">
        <v>45005</v>
      </c>
      <c r="L101" s="58">
        <v>435432890</v>
      </c>
      <c r="M101" s="23" t="s">
        <v>262</v>
      </c>
      <c r="N101" s="23">
        <v>453</v>
      </c>
      <c r="O101" s="23" t="s">
        <v>285</v>
      </c>
      <c r="P101" s="23" t="s">
        <v>15</v>
      </c>
      <c r="Q101" s="21">
        <f>11775+8000+3942.36+594.43+16156.76+6547.92+16249.99+15704.64+225+12000</f>
        <v>91196.1</v>
      </c>
      <c r="R101" s="24">
        <f t="shared" si="1"/>
        <v>7679.679999999993</v>
      </c>
      <c r="S101" s="25"/>
      <c r="T101" s="23" t="s">
        <v>89</v>
      </c>
      <c r="U101" s="3"/>
    </row>
    <row r="102" spans="1:21" ht="62" x14ac:dyDescent="0.2">
      <c r="A102" s="17">
        <v>100</v>
      </c>
      <c r="B102" s="17" t="s">
        <v>290</v>
      </c>
      <c r="C102" s="40" t="s">
        <v>414</v>
      </c>
      <c r="D102" s="40" t="s">
        <v>421</v>
      </c>
      <c r="E102" s="19" t="s">
        <v>538</v>
      </c>
      <c r="F102" s="19" t="s">
        <v>620</v>
      </c>
      <c r="G102" s="55" t="s">
        <v>145</v>
      </c>
      <c r="H102" s="21">
        <v>4375</v>
      </c>
      <c r="I102" s="46">
        <v>44361</v>
      </c>
      <c r="J102" s="22">
        <v>44371</v>
      </c>
      <c r="K102" s="46">
        <v>44561</v>
      </c>
      <c r="L102" s="58">
        <v>448052909</v>
      </c>
      <c r="M102" s="23"/>
      <c r="N102" s="23">
        <v>154</v>
      </c>
      <c r="O102" s="23" t="s">
        <v>287</v>
      </c>
      <c r="P102" s="23" t="s">
        <v>15</v>
      </c>
      <c r="Q102" s="21">
        <v>4375</v>
      </c>
      <c r="R102" s="24">
        <f t="shared" si="1"/>
        <v>0</v>
      </c>
      <c r="S102" s="25" t="s">
        <v>27</v>
      </c>
      <c r="T102" s="23"/>
      <c r="U102" s="3"/>
    </row>
    <row r="103" spans="1:21" ht="145.5" customHeight="1" x14ac:dyDescent="0.2">
      <c r="A103" s="17">
        <v>101</v>
      </c>
      <c r="B103" s="17" t="s">
        <v>290</v>
      </c>
      <c r="C103" s="40" t="s">
        <v>424</v>
      </c>
      <c r="D103" s="40" t="s">
        <v>423</v>
      </c>
      <c r="E103" s="19" t="s">
        <v>538</v>
      </c>
      <c r="F103" s="19" t="s">
        <v>621</v>
      </c>
      <c r="G103" s="55" t="s">
        <v>146</v>
      </c>
      <c r="H103" s="21">
        <v>6000</v>
      </c>
      <c r="I103" s="46">
        <v>44361</v>
      </c>
      <c r="J103" s="22">
        <v>44561</v>
      </c>
      <c r="K103" s="46">
        <v>44926</v>
      </c>
      <c r="L103" s="58">
        <v>406157386</v>
      </c>
      <c r="M103" s="23"/>
      <c r="N103" s="23">
        <v>713</v>
      </c>
      <c r="O103" s="23" t="s">
        <v>287</v>
      </c>
      <c r="P103" s="23" t="s">
        <v>15</v>
      </c>
      <c r="Q103" s="21">
        <f>36.56+1294.27+450.41+2057.44+226.21+214.22+1120.89</f>
        <v>5400.0000000000009</v>
      </c>
      <c r="R103" s="24">
        <f t="shared" si="1"/>
        <v>599.99999999999909</v>
      </c>
      <c r="S103" s="23"/>
      <c r="T103" s="23"/>
      <c r="U103" s="3"/>
    </row>
    <row r="104" spans="1:21" ht="75" x14ac:dyDescent="0.2">
      <c r="A104" s="17">
        <v>102</v>
      </c>
      <c r="B104" s="17" t="s">
        <v>291</v>
      </c>
      <c r="C104" s="18" t="s">
        <v>343</v>
      </c>
      <c r="D104" s="18"/>
      <c r="E104" s="19" t="s">
        <v>81</v>
      </c>
      <c r="F104" s="19" t="s">
        <v>622</v>
      </c>
      <c r="G104" s="55" t="s">
        <v>149</v>
      </c>
      <c r="H104" s="21">
        <v>110.55</v>
      </c>
      <c r="I104" s="46" t="s">
        <v>150</v>
      </c>
      <c r="J104" s="22">
        <v>44362</v>
      </c>
      <c r="K104" s="46">
        <v>44561</v>
      </c>
      <c r="L104" s="58">
        <v>3001020748</v>
      </c>
      <c r="M104" s="23"/>
      <c r="N104" s="23">
        <v>799</v>
      </c>
      <c r="O104" s="23" t="s">
        <v>287</v>
      </c>
      <c r="P104" s="23" t="s">
        <v>39</v>
      </c>
      <c r="Q104" s="21">
        <v>110.55</v>
      </c>
      <c r="R104" s="24">
        <f t="shared" si="1"/>
        <v>0</v>
      </c>
      <c r="S104" s="25" t="s">
        <v>27</v>
      </c>
      <c r="T104" s="23"/>
      <c r="U104" s="3"/>
    </row>
    <row r="105" spans="1:21" ht="45" x14ac:dyDescent="0.2">
      <c r="A105" s="17">
        <v>103</v>
      </c>
      <c r="B105" s="17" t="s">
        <v>290</v>
      </c>
      <c r="C105" s="41" t="s">
        <v>426</v>
      </c>
      <c r="D105" s="40" t="s">
        <v>425</v>
      </c>
      <c r="E105" s="19" t="s">
        <v>538</v>
      </c>
      <c r="F105" s="19" t="s">
        <v>623</v>
      </c>
      <c r="G105" s="55" t="s">
        <v>151</v>
      </c>
      <c r="H105" s="21">
        <v>8250</v>
      </c>
      <c r="I105" s="46">
        <v>44365</v>
      </c>
      <c r="J105" s="22">
        <v>44561</v>
      </c>
      <c r="K105" s="46">
        <v>44620</v>
      </c>
      <c r="L105" s="58">
        <v>431950793</v>
      </c>
      <c r="M105" s="23"/>
      <c r="N105" s="23">
        <v>713</v>
      </c>
      <c r="O105" s="23" t="s">
        <v>287</v>
      </c>
      <c r="P105" s="23" t="s">
        <v>15</v>
      </c>
      <c r="Q105" s="21">
        <f>770</f>
        <v>770</v>
      </c>
      <c r="R105" s="24">
        <f t="shared" si="1"/>
        <v>7480</v>
      </c>
      <c r="S105" s="25"/>
      <c r="T105" s="23"/>
      <c r="U105" s="3"/>
    </row>
    <row r="106" spans="1:21" ht="45" x14ac:dyDescent="0.2">
      <c r="A106" s="17">
        <v>104</v>
      </c>
      <c r="B106" s="17" t="s">
        <v>291</v>
      </c>
      <c r="C106" s="40" t="s">
        <v>427</v>
      </c>
      <c r="D106" s="40"/>
      <c r="E106" s="19" t="s">
        <v>538</v>
      </c>
      <c r="F106" s="23" t="s">
        <v>624</v>
      </c>
      <c r="G106" s="55" t="s">
        <v>152</v>
      </c>
      <c r="H106" s="21">
        <v>36233</v>
      </c>
      <c r="I106" s="46">
        <v>44368</v>
      </c>
      <c r="J106" s="22">
        <v>44463</v>
      </c>
      <c r="K106" s="46">
        <v>44561</v>
      </c>
      <c r="L106" s="58">
        <v>47001000995</v>
      </c>
      <c r="M106" s="23" t="s">
        <v>263</v>
      </c>
      <c r="N106" s="23">
        <v>453</v>
      </c>
      <c r="O106" s="23" t="s">
        <v>285</v>
      </c>
      <c r="P106" s="23" t="s">
        <v>15</v>
      </c>
      <c r="Q106" s="21">
        <f>7246.6+4753.4+11589.32+1089.51+11395.19</f>
        <v>36074.019999999997</v>
      </c>
      <c r="R106" s="24">
        <f t="shared" si="1"/>
        <v>158.9800000000032</v>
      </c>
      <c r="S106" s="23"/>
      <c r="T106" s="23" t="s">
        <v>89</v>
      </c>
      <c r="U106" s="3"/>
    </row>
    <row r="107" spans="1:21" ht="30" x14ac:dyDescent="0.2">
      <c r="A107" s="17">
        <v>105</v>
      </c>
      <c r="B107" s="17" t="s">
        <v>290</v>
      </c>
      <c r="C107" s="40" t="s">
        <v>373</v>
      </c>
      <c r="D107" s="40" t="s">
        <v>372</v>
      </c>
      <c r="E107" s="23" t="s">
        <v>516</v>
      </c>
      <c r="F107" s="23" t="s">
        <v>625</v>
      </c>
      <c r="G107" s="55" t="s">
        <v>153</v>
      </c>
      <c r="H107" s="21">
        <v>210</v>
      </c>
      <c r="I107" s="46">
        <v>44368</v>
      </c>
      <c r="J107" s="22">
        <v>44561</v>
      </c>
      <c r="K107" s="46">
        <v>45458</v>
      </c>
      <c r="L107" s="58">
        <v>216402701</v>
      </c>
      <c r="M107" s="23"/>
      <c r="N107" s="23">
        <v>314</v>
      </c>
      <c r="O107" s="23" t="s">
        <v>287</v>
      </c>
      <c r="P107" s="23" t="s">
        <v>17</v>
      </c>
      <c r="Q107" s="21">
        <v>210</v>
      </c>
      <c r="R107" s="24">
        <f t="shared" si="1"/>
        <v>0</v>
      </c>
      <c r="S107" s="25" t="s">
        <v>27</v>
      </c>
      <c r="T107" s="23"/>
      <c r="U107" s="3"/>
    </row>
    <row r="108" spans="1:21" ht="30" x14ac:dyDescent="0.2">
      <c r="A108" s="17">
        <v>106</v>
      </c>
      <c r="B108" s="17" t="s">
        <v>290</v>
      </c>
      <c r="C108" s="40" t="s">
        <v>347</v>
      </c>
      <c r="D108" s="40" t="s">
        <v>428</v>
      </c>
      <c r="E108" s="23" t="s">
        <v>516</v>
      </c>
      <c r="F108" s="23" t="s">
        <v>626</v>
      </c>
      <c r="G108" s="55" t="s">
        <v>154</v>
      </c>
      <c r="H108" s="21">
        <v>1350</v>
      </c>
      <c r="I108" s="46">
        <v>44369</v>
      </c>
      <c r="J108" s="22">
        <v>44484</v>
      </c>
      <c r="K108" s="46">
        <v>44561</v>
      </c>
      <c r="L108" s="58">
        <v>404870760</v>
      </c>
      <c r="M108" s="23"/>
      <c r="N108" s="23">
        <v>301</v>
      </c>
      <c r="O108" s="23" t="s">
        <v>287</v>
      </c>
      <c r="P108" s="23" t="s">
        <v>17</v>
      </c>
      <c r="Q108" s="21">
        <v>1350</v>
      </c>
      <c r="R108" s="24">
        <f t="shared" si="1"/>
        <v>0</v>
      </c>
      <c r="S108" s="25" t="s">
        <v>27</v>
      </c>
      <c r="T108" s="23"/>
      <c r="U108" s="3"/>
    </row>
    <row r="109" spans="1:21" ht="45" x14ac:dyDescent="0.2">
      <c r="A109" s="17">
        <v>107</v>
      </c>
      <c r="B109" s="17" t="s">
        <v>290</v>
      </c>
      <c r="C109" s="40" t="s">
        <v>430</v>
      </c>
      <c r="D109" s="40" t="s">
        <v>429</v>
      </c>
      <c r="E109" s="19" t="s">
        <v>538</v>
      </c>
      <c r="F109" s="23" t="s">
        <v>627</v>
      </c>
      <c r="G109" s="55" t="s">
        <v>155</v>
      </c>
      <c r="H109" s="21">
        <v>100000</v>
      </c>
      <c r="I109" s="46">
        <v>44370</v>
      </c>
      <c r="J109" s="22">
        <v>44561</v>
      </c>
      <c r="K109" s="46">
        <v>44620</v>
      </c>
      <c r="L109" s="58">
        <v>224071590</v>
      </c>
      <c r="M109" s="23"/>
      <c r="N109" s="23">
        <v>452</v>
      </c>
      <c r="O109" s="23" t="s">
        <v>287</v>
      </c>
      <c r="P109" s="23" t="s">
        <v>15</v>
      </c>
      <c r="Q109" s="21">
        <f>15118.73+18427.19+31194.26+5355.91+29802.26</f>
        <v>99898.349999999991</v>
      </c>
      <c r="R109" s="24">
        <f t="shared" si="1"/>
        <v>101.65000000000873</v>
      </c>
      <c r="S109" s="23" t="s">
        <v>27</v>
      </c>
      <c r="T109" s="23"/>
      <c r="U109" s="3"/>
    </row>
    <row r="110" spans="1:21" ht="45" x14ac:dyDescent="0.2">
      <c r="A110" s="17">
        <v>108</v>
      </c>
      <c r="B110" s="17" t="s">
        <v>290</v>
      </c>
      <c r="C110" s="40" t="s">
        <v>308</v>
      </c>
      <c r="D110" s="40" t="s">
        <v>404</v>
      </c>
      <c r="E110" s="19" t="s">
        <v>597</v>
      </c>
      <c r="F110" s="19" t="s">
        <v>628</v>
      </c>
      <c r="G110" s="55" t="s">
        <v>156</v>
      </c>
      <c r="H110" s="21">
        <v>150</v>
      </c>
      <c r="I110" s="46">
        <v>44372</v>
      </c>
      <c r="J110" s="22">
        <v>44407</v>
      </c>
      <c r="K110" s="46">
        <v>44561</v>
      </c>
      <c r="L110" s="58">
        <v>224067729</v>
      </c>
      <c r="M110" s="23" t="s">
        <v>173</v>
      </c>
      <c r="N110" s="23">
        <v>441</v>
      </c>
      <c r="O110" s="23" t="s">
        <v>287</v>
      </c>
      <c r="P110" s="23" t="s">
        <v>39</v>
      </c>
      <c r="Q110" s="21">
        <v>150</v>
      </c>
      <c r="R110" s="24">
        <f t="shared" si="1"/>
        <v>0</v>
      </c>
      <c r="S110" s="25" t="s">
        <v>27</v>
      </c>
      <c r="T110" s="23"/>
      <c r="U110" s="3"/>
    </row>
    <row r="111" spans="1:21" ht="45" x14ac:dyDescent="0.2">
      <c r="A111" s="17">
        <v>109</v>
      </c>
      <c r="B111" s="17" t="s">
        <v>290</v>
      </c>
      <c r="C111" s="40" t="s">
        <v>432</v>
      </c>
      <c r="D111" s="40" t="s">
        <v>431</v>
      </c>
      <c r="E111" s="19" t="s">
        <v>81</v>
      </c>
      <c r="F111" s="19" t="s">
        <v>629</v>
      </c>
      <c r="G111" s="55" t="s">
        <v>157</v>
      </c>
      <c r="H111" s="21">
        <v>2550</v>
      </c>
      <c r="I111" s="46">
        <v>44375</v>
      </c>
      <c r="J111" s="22">
        <v>44439</v>
      </c>
      <c r="K111" s="46">
        <v>44561</v>
      </c>
      <c r="L111" s="58" t="s">
        <v>205</v>
      </c>
      <c r="M111" s="23"/>
      <c r="N111" s="23">
        <v>503</v>
      </c>
      <c r="O111" s="23" t="s">
        <v>287</v>
      </c>
      <c r="P111" s="23" t="s">
        <v>39</v>
      </c>
      <c r="Q111" s="21">
        <v>2550</v>
      </c>
      <c r="R111" s="24">
        <f t="shared" si="1"/>
        <v>0</v>
      </c>
      <c r="S111" s="25" t="s">
        <v>27</v>
      </c>
      <c r="T111" s="23"/>
      <c r="U111" s="3"/>
    </row>
    <row r="112" spans="1:21" ht="102" x14ac:dyDescent="0.2">
      <c r="A112" s="17">
        <v>110</v>
      </c>
      <c r="B112" s="17" t="s">
        <v>290</v>
      </c>
      <c r="C112" s="40" t="s">
        <v>434</v>
      </c>
      <c r="D112" s="40" t="s">
        <v>433</v>
      </c>
      <c r="E112" s="19" t="s">
        <v>81</v>
      </c>
      <c r="F112" s="19" t="s">
        <v>630</v>
      </c>
      <c r="G112" s="55" t="s">
        <v>158</v>
      </c>
      <c r="H112" s="21">
        <v>2642</v>
      </c>
      <c r="I112" s="46">
        <v>44376</v>
      </c>
      <c r="J112" s="22">
        <v>44407</v>
      </c>
      <c r="K112" s="46">
        <v>44561</v>
      </c>
      <c r="L112" s="58" t="s">
        <v>159</v>
      </c>
      <c r="M112" s="23"/>
      <c r="N112" s="23">
        <v>184</v>
      </c>
      <c r="O112" s="23" t="s">
        <v>287</v>
      </c>
      <c r="P112" s="23" t="s">
        <v>39</v>
      </c>
      <c r="Q112" s="21">
        <v>2642</v>
      </c>
      <c r="R112" s="24">
        <f t="shared" si="1"/>
        <v>0</v>
      </c>
      <c r="S112" s="25" t="s">
        <v>27</v>
      </c>
      <c r="T112" s="23"/>
      <c r="U112" s="3"/>
    </row>
    <row r="113" spans="1:21" ht="60" x14ac:dyDescent="0.2">
      <c r="A113" s="17">
        <v>111</v>
      </c>
      <c r="B113" s="17" t="s">
        <v>291</v>
      </c>
      <c r="C113" s="40" t="s">
        <v>435</v>
      </c>
      <c r="D113" s="40"/>
      <c r="E113" s="19" t="s">
        <v>81</v>
      </c>
      <c r="F113" s="19" t="s">
        <v>631</v>
      </c>
      <c r="G113" s="55" t="s">
        <v>160</v>
      </c>
      <c r="H113" s="21">
        <v>900</v>
      </c>
      <c r="I113" s="46">
        <v>44376</v>
      </c>
      <c r="J113" s="22">
        <v>44377</v>
      </c>
      <c r="K113" s="46">
        <v>44561</v>
      </c>
      <c r="L113" s="58" t="s">
        <v>206</v>
      </c>
      <c r="M113" s="23"/>
      <c r="N113" s="23">
        <v>185</v>
      </c>
      <c r="O113" s="23" t="s">
        <v>287</v>
      </c>
      <c r="P113" s="23" t="s">
        <v>39</v>
      </c>
      <c r="Q113" s="21">
        <v>900</v>
      </c>
      <c r="R113" s="24">
        <f t="shared" si="1"/>
        <v>0</v>
      </c>
      <c r="S113" s="25" t="s">
        <v>27</v>
      </c>
      <c r="T113" s="23"/>
      <c r="U113" s="3"/>
    </row>
    <row r="114" spans="1:21" ht="75" x14ac:dyDescent="0.2">
      <c r="A114" s="17">
        <v>112</v>
      </c>
      <c r="B114" s="17" t="s">
        <v>291</v>
      </c>
      <c r="C114" s="40" t="s">
        <v>327</v>
      </c>
      <c r="D114" s="40"/>
      <c r="E114" s="19" t="s">
        <v>81</v>
      </c>
      <c r="F114" s="19" t="s">
        <v>632</v>
      </c>
      <c r="G114" s="55" t="s">
        <v>161</v>
      </c>
      <c r="H114" s="21">
        <v>100</v>
      </c>
      <c r="I114" s="46">
        <v>44376</v>
      </c>
      <c r="J114" s="22">
        <v>44377</v>
      </c>
      <c r="K114" s="46">
        <v>44561</v>
      </c>
      <c r="L114" s="58" t="s">
        <v>207</v>
      </c>
      <c r="M114" s="23"/>
      <c r="N114" s="23">
        <v>223</v>
      </c>
      <c r="O114" s="23" t="s">
        <v>287</v>
      </c>
      <c r="P114" s="23" t="s">
        <v>39</v>
      </c>
      <c r="Q114" s="21">
        <v>100</v>
      </c>
      <c r="R114" s="24">
        <f t="shared" si="1"/>
        <v>0</v>
      </c>
      <c r="S114" s="25" t="s">
        <v>27</v>
      </c>
      <c r="T114" s="23"/>
      <c r="U114" s="3"/>
    </row>
    <row r="115" spans="1:21" ht="60" x14ac:dyDescent="0.2">
      <c r="A115" s="17">
        <v>113</v>
      </c>
      <c r="B115" s="17" t="s">
        <v>291</v>
      </c>
      <c r="C115" s="40" t="s">
        <v>436</v>
      </c>
      <c r="D115" s="40"/>
      <c r="E115" s="19" t="s">
        <v>81</v>
      </c>
      <c r="F115" s="19" t="s">
        <v>633</v>
      </c>
      <c r="G115" s="55" t="s">
        <v>162</v>
      </c>
      <c r="H115" s="21">
        <v>120</v>
      </c>
      <c r="I115" s="46">
        <v>44377</v>
      </c>
      <c r="J115" s="22">
        <v>44377</v>
      </c>
      <c r="K115" s="46">
        <v>44561</v>
      </c>
      <c r="L115" s="58" t="s">
        <v>208</v>
      </c>
      <c r="M115" s="23"/>
      <c r="N115" s="23">
        <v>246</v>
      </c>
      <c r="O115" s="23" t="s">
        <v>287</v>
      </c>
      <c r="P115" s="23" t="s">
        <v>39</v>
      </c>
      <c r="Q115" s="21">
        <v>120</v>
      </c>
      <c r="R115" s="24">
        <f t="shared" si="1"/>
        <v>0</v>
      </c>
      <c r="S115" s="25" t="s">
        <v>27</v>
      </c>
      <c r="T115" s="23"/>
      <c r="U115" s="3"/>
    </row>
    <row r="116" spans="1:21" ht="90" x14ac:dyDescent="0.2">
      <c r="A116" s="17">
        <v>114</v>
      </c>
      <c r="B116" s="17" t="s">
        <v>291</v>
      </c>
      <c r="C116" s="18" t="s">
        <v>437</v>
      </c>
      <c r="D116" s="18"/>
      <c r="E116" s="19" t="s">
        <v>81</v>
      </c>
      <c r="F116" s="19" t="s">
        <v>634</v>
      </c>
      <c r="G116" s="55" t="s">
        <v>163</v>
      </c>
      <c r="H116" s="21">
        <v>2207.6999999999998</v>
      </c>
      <c r="I116" s="46">
        <v>44377</v>
      </c>
      <c r="J116" s="22">
        <v>44377</v>
      </c>
      <c r="K116" s="46">
        <v>44561</v>
      </c>
      <c r="L116" s="58" t="s">
        <v>78</v>
      </c>
      <c r="M116" s="23"/>
      <c r="N116" s="23">
        <v>799</v>
      </c>
      <c r="O116" s="23" t="s">
        <v>287</v>
      </c>
      <c r="P116" s="23" t="s">
        <v>39</v>
      </c>
      <c r="Q116" s="21">
        <v>2207</v>
      </c>
      <c r="R116" s="24">
        <f t="shared" si="1"/>
        <v>0.6999999999998181</v>
      </c>
      <c r="S116" s="25" t="s">
        <v>27</v>
      </c>
      <c r="T116" s="23"/>
      <c r="U116" s="3"/>
    </row>
    <row r="117" spans="1:21" ht="90" x14ac:dyDescent="0.2">
      <c r="A117" s="17">
        <v>115</v>
      </c>
      <c r="B117" s="17" t="s">
        <v>291</v>
      </c>
      <c r="C117" s="40" t="s">
        <v>438</v>
      </c>
      <c r="D117" s="40"/>
      <c r="E117" s="19" t="s">
        <v>81</v>
      </c>
      <c r="F117" s="19" t="s">
        <v>634</v>
      </c>
      <c r="G117" s="55" t="s">
        <v>164</v>
      </c>
      <c r="H117" s="21">
        <v>5782.94</v>
      </c>
      <c r="I117" s="46">
        <v>44377</v>
      </c>
      <c r="J117" s="22">
        <v>44377</v>
      </c>
      <c r="K117" s="46">
        <v>44561</v>
      </c>
      <c r="L117" s="58">
        <v>47001010808</v>
      </c>
      <c r="M117" s="23"/>
      <c r="N117" s="23">
        <v>799</v>
      </c>
      <c r="O117" s="23" t="s">
        <v>287</v>
      </c>
      <c r="P117" s="23" t="s">
        <v>39</v>
      </c>
      <c r="Q117" s="21">
        <v>5782.94</v>
      </c>
      <c r="R117" s="24">
        <f t="shared" si="1"/>
        <v>0</v>
      </c>
      <c r="S117" s="25" t="s">
        <v>27</v>
      </c>
      <c r="T117" s="23"/>
      <c r="U117" s="3"/>
    </row>
    <row r="118" spans="1:21" ht="45" x14ac:dyDescent="0.2">
      <c r="A118" s="17">
        <v>116</v>
      </c>
      <c r="B118" s="17" t="s">
        <v>292</v>
      </c>
      <c r="C118" s="40" t="s">
        <v>439</v>
      </c>
      <c r="D118" s="40"/>
      <c r="E118" s="19" t="s">
        <v>81</v>
      </c>
      <c r="F118" s="19" t="s">
        <v>635</v>
      </c>
      <c r="G118" s="55" t="s">
        <v>31</v>
      </c>
      <c r="H118" s="21">
        <v>1200</v>
      </c>
      <c r="I118" s="46">
        <v>44383</v>
      </c>
      <c r="J118" s="22">
        <v>44561</v>
      </c>
      <c r="K118" s="46">
        <v>44620</v>
      </c>
      <c r="L118" s="58" t="s">
        <v>209</v>
      </c>
      <c r="M118" s="23"/>
      <c r="N118" s="23">
        <v>983</v>
      </c>
      <c r="O118" s="23" t="s">
        <v>287</v>
      </c>
      <c r="P118" s="23" t="s">
        <v>39</v>
      </c>
      <c r="Q118" s="21">
        <f>234+58.5+48.75+195+126+31.5+87+21.75</f>
        <v>802.5</v>
      </c>
      <c r="R118" s="24">
        <f t="shared" si="1"/>
        <v>397.5</v>
      </c>
      <c r="S118" s="23"/>
      <c r="T118" s="23"/>
      <c r="U118" s="3"/>
    </row>
    <row r="119" spans="1:21" ht="75" x14ac:dyDescent="0.2">
      <c r="A119" s="17">
        <v>117</v>
      </c>
      <c r="B119" s="17" t="s">
        <v>291</v>
      </c>
      <c r="C119" s="40" t="s">
        <v>415</v>
      </c>
      <c r="D119" s="40"/>
      <c r="E119" s="19" t="s">
        <v>81</v>
      </c>
      <c r="F119" s="19" t="s">
        <v>636</v>
      </c>
      <c r="G119" s="55" t="s">
        <v>165</v>
      </c>
      <c r="H119" s="21">
        <v>175</v>
      </c>
      <c r="I119" s="46">
        <v>44360</v>
      </c>
      <c r="J119" s="22">
        <v>44392</v>
      </c>
      <c r="K119" s="46">
        <v>44561</v>
      </c>
      <c r="L119" s="58">
        <v>47001046047</v>
      </c>
      <c r="M119" s="23"/>
      <c r="N119" s="23">
        <v>185</v>
      </c>
      <c r="O119" s="23" t="s">
        <v>287</v>
      </c>
      <c r="P119" s="23" t="s">
        <v>39</v>
      </c>
      <c r="Q119" s="21">
        <v>175</v>
      </c>
      <c r="R119" s="24">
        <f t="shared" si="1"/>
        <v>0</v>
      </c>
      <c r="S119" s="25" t="s">
        <v>27</v>
      </c>
      <c r="T119" s="23"/>
      <c r="U119" s="3"/>
    </row>
    <row r="120" spans="1:21" ht="30" x14ac:dyDescent="0.2">
      <c r="A120" s="17">
        <v>118</v>
      </c>
      <c r="B120" s="17" t="s">
        <v>290</v>
      </c>
      <c r="C120" s="40" t="s">
        <v>373</v>
      </c>
      <c r="D120" s="40" t="s">
        <v>372</v>
      </c>
      <c r="E120" s="19" t="s">
        <v>516</v>
      </c>
      <c r="F120" s="19" t="s">
        <v>625</v>
      </c>
      <c r="G120" s="55" t="s">
        <v>166</v>
      </c>
      <c r="H120" s="21">
        <v>210</v>
      </c>
      <c r="I120" s="46">
        <v>44392</v>
      </c>
      <c r="J120" s="22">
        <v>44561</v>
      </c>
      <c r="K120" s="46">
        <v>45458</v>
      </c>
      <c r="L120" s="58">
        <v>216402701</v>
      </c>
      <c r="M120" s="23"/>
      <c r="N120" s="23">
        <v>314</v>
      </c>
      <c r="O120" s="23" t="s">
        <v>287</v>
      </c>
      <c r="P120" s="23" t="s">
        <v>17</v>
      </c>
      <c r="Q120" s="21">
        <v>210</v>
      </c>
      <c r="R120" s="24">
        <f t="shared" si="1"/>
        <v>0</v>
      </c>
      <c r="S120" s="23" t="s">
        <v>27</v>
      </c>
      <c r="T120" s="23"/>
      <c r="U120" s="3"/>
    </row>
    <row r="121" spans="1:21" ht="83" x14ac:dyDescent="0.2">
      <c r="A121" s="17">
        <v>119</v>
      </c>
      <c r="B121" s="17" t="s">
        <v>291</v>
      </c>
      <c r="C121" s="40" t="s">
        <v>440</v>
      </c>
      <c r="D121" s="40"/>
      <c r="E121" s="19" t="s">
        <v>81</v>
      </c>
      <c r="F121" s="19" t="s">
        <v>637</v>
      </c>
      <c r="G121" s="55" t="s">
        <v>167</v>
      </c>
      <c r="H121" s="21">
        <v>4000</v>
      </c>
      <c r="I121" s="46">
        <v>44393</v>
      </c>
      <c r="J121" s="22">
        <v>44393</v>
      </c>
      <c r="K121" s="46">
        <v>44561</v>
      </c>
      <c r="L121" s="58" t="s">
        <v>168</v>
      </c>
      <c r="M121" s="23"/>
      <c r="N121" s="23">
        <v>923</v>
      </c>
      <c r="O121" s="23" t="s">
        <v>287</v>
      </c>
      <c r="P121" s="23" t="s">
        <v>39</v>
      </c>
      <c r="Q121" s="21">
        <v>4000</v>
      </c>
      <c r="R121" s="24">
        <f t="shared" si="1"/>
        <v>0</v>
      </c>
      <c r="S121" s="25" t="s">
        <v>27</v>
      </c>
      <c r="T121" s="23"/>
      <c r="U121" s="3"/>
    </row>
    <row r="122" spans="1:21" ht="75" x14ac:dyDescent="0.2">
      <c r="A122" s="17">
        <v>120</v>
      </c>
      <c r="B122" s="17" t="s">
        <v>291</v>
      </c>
      <c r="C122" s="18" t="s">
        <v>437</v>
      </c>
      <c r="D122" s="18"/>
      <c r="E122" s="19" t="s">
        <v>81</v>
      </c>
      <c r="F122" s="19" t="s">
        <v>638</v>
      </c>
      <c r="G122" s="55" t="s">
        <v>177</v>
      </c>
      <c r="H122" s="21">
        <v>2650.45</v>
      </c>
      <c r="I122" s="46">
        <v>44393</v>
      </c>
      <c r="J122" s="22">
        <v>44394</v>
      </c>
      <c r="K122" s="46">
        <v>44561</v>
      </c>
      <c r="L122" s="58" t="s">
        <v>178</v>
      </c>
      <c r="M122" s="23"/>
      <c r="N122" s="23">
        <v>799</v>
      </c>
      <c r="O122" s="23" t="s">
        <v>287</v>
      </c>
      <c r="P122" s="23" t="s">
        <v>39</v>
      </c>
      <c r="Q122" s="21">
        <v>2650.45</v>
      </c>
      <c r="R122" s="24">
        <f t="shared" si="1"/>
        <v>0</v>
      </c>
      <c r="S122" s="25" t="s">
        <v>27</v>
      </c>
      <c r="T122" s="23"/>
      <c r="U122" s="3"/>
    </row>
    <row r="123" spans="1:21" ht="42.75" customHeight="1" x14ac:dyDescent="0.2">
      <c r="A123" s="17">
        <v>121</v>
      </c>
      <c r="B123" s="17" t="s">
        <v>290</v>
      </c>
      <c r="C123" s="40" t="s">
        <v>442</v>
      </c>
      <c r="D123" s="40" t="s">
        <v>441</v>
      </c>
      <c r="E123" s="19" t="s">
        <v>81</v>
      </c>
      <c r="F123" s="19" t="s">
        <v>639</v>
      </c>
      <c r="G123" s="55" t="s">
        <v>176</v>
      </c>
      <c r="H123" s="21">
        <v>90</v>
      </c>
      <c r="I123" s="46">
        <v>44397</v>
      </c>
      <c r="J123" s="22">
        <v>44407</v>
      </c>
      <c r="K123" s="46">
        <v>44561</v>
      </c>
      <c r="L123" s="58" t="s">
        <v>210</v>
      </c>
      <c r="M123" s="23"/>
      <c r="N123" s="23">
        <v>352</v>
      </c>
      <c r="O123" s="23" t="s">
        <v>287</v>
      </c>
      <c r="P123" s="23"/>
      <c r="Q123" s="21">
        <v>90</v>
      </c>
      <c r="R123" s="24">
        <f t="shared" si="1"/>
        <v>0</v>
      </c>
      <c r="S123" s="25" t="s">
        <v>27</v>
      </c>
      <c r="T123" s="23"/>
      <c r="U123" s="3"/>
    </row>
    <row r="124" spans="1:21" ht="45" x14ac:dyDescent="0.2">
      <c r="A124" s="17">
        <v>122</v>
      </c>
      <c r="B124" s="17" t="s">
        <v>290</v>
      </c>
      <c r="C124" s="40" t="s">
        <v>444</v>
      </c>
      <c r="D124" s="40" t="s">
        <v>443</v>
      </c>
      <c r="E124" s="19" t="s">
        <v>538</v>
      </c>
      <c r="F124" s="19" t="s">
        <v>640</v>
      </c>
      <c r="G124" s="55" t="s">
        <v>169</v>
      </c>
      <c r="H124" s="21">
        <v>355600</v>
      </c>
      <c r="I124" s="46">
        <v>44397</v>
      </c>
      <c r="J124" s="22">
        <v>44554</v>
      </c>
      <c r="K124" s="46">
        <v>45103</v>
      </c>
      <c r="L124" s="58">
        <v>224075943</v>
      </c>
      <c r="M124" s="23" t="s">
        <v>269</v>
      </c>
      <c r="N124" s="23">
        <v>452</v>
      </c>
      <c r="O124" s="23" t="s">
        <v>287</v>
      </c>
      <c r="P124" s="23" t="s">
        <v>15</v>
      </c>
      <c r="Q124" s="21">
        <f>35458.28</f>
        <v>35458.28</v>
      </c>
      <c r="R124" s="24">
        <f t="shared" si="1"/>
        <v>320141.71999999997</v>
      </c>
      <c r="S124" s="23"/>
      <c r="T124" s="23"/>
      <c r="U124" s="3"/>
    </row>
    <row r="125" spans="1:21" ht="53.25" customHeight="1" x14ac:dyDescent="0.2">
      <c r="A125" s="17">
        <v>123</v>
      </c>
      <c r="B125" s="17" t="s">
        <v>291</v>
      </c>
      <c r="C125" s="40" t="s">
        <v>445</v>
      </c>
      <c r="D125" s="40"/>
      <c r="E125" s="19" t="s">
        <v>81</v>
      </c>
      <c r="F125" s="19" t="s">
        <v>641</v>
      </c>
      <c r="G125" s="55" t="s">
        <v>179</v>
      </c>
      <c r="H125" s="21">
        <v>150</v>
      </c>
      <c r="I125" s="46">
        <v>44398</v>
      </c>
      <c r="J125" s="22">
        <v>44398</v>
      </c>
      <c r="K125" s="46">
        <v>44561</v>
      </c>
      <c r="L125" s="58" t="s">
        <v>180</v>
      </c>
      <c r="M125" s="23"/>
      <c r="N125" s="23">
        <v>631</v>
      </c>
      <c r="O125" s="23" t="s">
        <v>287</v>
      </c>
      <c r="P125" s="23" t="s">
        <v>39</v>
      </c>
      <c r="Q125" s="21">
        <v>150</v>
      </c>
      <c r="R125" s="24">
        <f t="shared" si="1"/>
        <v>0</v>
      </c>
      <c r="S125" s="25" t="s">
        <v>27</v>
      </c>
      <c r="T125" s="23"/>
      <c r="U125" s="3"/>
    </row>
    <row r="126" spans="1:21" ht="60" x14ac:dyDescent="0.2">
      <c r="A126" s="17">
        <v>124</v>
      </c>
      <c r="B126" s="17" t="s">
        <v>290</v>
      </c>
      <c r="C126" s="40" t="s">
        <v>447</v>
      </c>
      <c r="D126" s="40" t="s">
        <v>446</v>
      </c>
      <c r="E126" s="19" t="s">
        <v>81</v>
      </c>
      <c r="F126" s="19" t="s">
        <v>642</v>
      </c>
      <c r="G126" s="55" t="s">
        <v>170</v>
      </c>
      <c r="H126" s="21">
        <v>990</v>
      </c>
      <c r="I126" s="46">
        <v>44398</v>
      </c>
      <c r="J126" s="22">
        <v>44469</v>
      </c>
      <c r="K126" s="46">
        <v>44561</v>
      </c>
      <c r="L126" s="58" t="s">
        <v>211</v>
      </c>
      <c r="M126" s="23"/>
      <c r="N126" s="23">
        <v>189</v>
      </c>
      <c r="O126" s="23" t="s">
        <v>287</v>
      </c>
      <c r="P126" s="23" t="s">
        <v>39</v>
      </c>
      <c r="Q126" s="21">
        <v>990</v>
      </c>
      <c r="R126" s="24">
        <f t="shared" si="1"/>
        <v>0</v>
      </c>
      <c r="S126" s="25" t="s">
        <v>27</v>
      </c>
      <c r="T126" s="23"/>
      <c r="U126" s="3"/>
    </row>
    <row r="127" spans="1:21" ht="60" x14ac:dyDescent="0.2">
      <c r="A127" s="17">
        <v>125</v>
      </c>
      <c r="B127" s="17" t="s">
        <v>292</v>
      </c>
      <c r="C127" s="40" t="s">
        <v>448</v>
      </c>
      <c r="D127" s="40"/>
      <c r="E127" s="19" t="s">
        <v>81</v>
      </c>
      <c r="F127" s="19" t="s">
        <v>643</v>
      </c>
      <c r="G127" s="55" t="s">
        <v>175</v>
      </c>
      <c r="H127" s="21">
        <v>2500</v>
      </c>
      <c r="I127" s="46">
        <v>44399</v>
      </c>
      <c r="J127" s="22">
        <v>44399</v>
      </c>
      <c r="K127" s="46">
        <v>44561</v>
      </c>
      <c r="L127" s="60">
        <v>20001000497</v>
      </c>
      <c r="M127" s="23"/>
      <c r="N127" s="23">
        <v>923</v>
      </c>
      <c r="O127" s="23" t="s">
        <v>287</v>
      </c>
      <c r="P127" s="23" t="s">
        <v>39</v>
      </c>
      <c r="Q127" s="21">
        <f>1960+500+40</f>
        <v>2500</v>
      </c>
      <c r="R127" s="24">
        <f t="shared" si="1"/>
        <v>0</v>
      </c>
      <c r="S127" s="25" t="s">
        <v>27</v>
      </c>
      <c r="T127" s="23"/>
      <c r="U127" s="3"/>
    </row>
    <row r="128" spans="1:21" ht="45" x14ac:dyDescent="0.2">
      <c r="A128" s="17">
        <v>126</v>
      </c>
      <c r="B128" s="17" t="s">
        <v>290</v>
      </c>
      <c r="C128" s="40" t="s">
        <v>449</v>
      </c>
      <c r="D128" s="40" t="s">
        <v>301</v>
      </c>
      <c r="E128" s="19" t="s">
        <v>538</v>
      </c>
      <c r="F128" s="23" t="s">
        <v>644</v>
      </c>
      <c r="G128" s="55" t="s">
        <v>181</v>
      </c>
      <c r="H128" s="21">
        <v>1394586.82</v>
      </c>
      <c r="I128" s="46">
        <v>44399</v>
      </c>
      <c r="J128" s="22">
        <v>44750</v>
      </c>
      <c r="K128" s="46">
        <v>45299</v>
      </c>
      <c r="L128" s="60">
        <v>222725807</v>
      </c>
      <c r="M128" s="23"/>
      <c r="N128" s="23">
        <v>453</v>
      </c>
      <c r="O128" s="23" t="s">
        <v>287</v>
      </c>
      <c r="P128" s="23" t="s">
        <v>15</v>
      </c>
      <c r="Q128" s="21">
        <f>134272.2+7706.19</f>
        <v>141978.39000000001</v>
      </c>
      <c r="R128" s="24">
        <f t="shared" si="1"/>
        <v>1252608.4300000002</v>
      </c>
      <c r="S128" s="23"/>
      <c r="T128" s="23"/>
      <c r="U128" s="3"/>
    </row>
    <row r="129" spans="1:21" ht="61" x14ac:dyDescent="0.2">
      <c r="A129" s="17">
        <v>127</v>
      </c>
      <c r="B129" s="17" t="s">
        <v>291</v>
      </c>
      <c r="C129" s="40" t="s">
        <v>450</v>
      </c>
      <c r="D129" s="40"/>
      <c r="E129" s="19" t="s">
        <v>81</v>
      </c>
      <c r="F129" s="19" t="s">
        <v>645</v>
      </c>
      <c r="G129" s="55" t="s">
        <v>182</v>
      </c>
      <c r="H129" s="21">
        <v>119179.79</v>
      </c>
      <c r="I129" s="46">
        <v>44403</v>
      </c>
      <c r="J129" s="22">
        <v>44477</v>
      </c>
      <c r="K129" s="46">
        <v>44561</v>
      </c>
      <c r="L129" s="60">
        <v>35001014781</v>
      </c>
      <c r="M129" s="23" t="s">
        <v>264</v>
      </c>
      <c r="N129" s="23">
        <v>452</v>
      </c>
      <c r="O129" s="23" t="s">
        <v>287</v>
      </c>
      <c r="P129" s="23" t="s">
        <v>39</v>
      </c>
      <c r="Q129" s="21">
        <f>13490.57+24990.42+40076.4</f>
        <v>78557.39</v>
      </c>
      <c r="R129" s="24">
        <f t="shared" si="1"/>
        <v>40622.399999999994</v>
      </c>
      <c r="S129" s="25"/>
      <c r="T129" s="23"/>
      <c r="U129" s="3"/>
    </row>
    <row r="130" spans="1:21" ht="60" x14ac:dyDescent="0.2">
      <c r="A130" s="17">
        <v>128</v>
      </c>
      <c r="B130" s="17" t="s">
        <v>291</v>
      </c>
      <c r="C130" s="40" t="s">
        <v>451</v>
      </c>
      <c r="D130" s="40"/>
      <c r="E130" s="19" t="s">
        <v>81</v>
      </c>
      <c r="F130" s="19" t="s">
        <v>646</v>
      </c>
      <c r="G130" s="55" t="s">
        <v>183</v>
      </c>
      <c r="H130" s="21">
        <v>198500</v>
      </c>
      <c r="I130" s="46">
        <v>44404</v>
      </c>
      <c r="J130" s="22">
        <v>44491</v>
      </c>
      <c r="K130" s="46">
        <v>44561</v>
      </c>
      <c r="L130" s="58" t="s">
        <v>184</v>
      </c>
      <c r="M130" s="23" t="s">
        <v>270</v>
      </c>
      <c r="N130" s="23">
        <v>452</v>
      </c>
      <c r="O130" s="23" t="s">
        <v>287</v>
      </c>
      <c r="P130" s="23" t="s">
        <v>39</v>
      </c>
      <c r="Q130" s="21">
        <f>19850+39700</f>
        <v>59550</v>
      </c>
      <c r="R130" s="24">
        <f t="shared" si="1"/>
        <v>138950</v>
      </c>
      <c r="S130" s="23"/>
      <c r="T130" s="23"/>
      <c r="U130" s="3"/>
    </row>
    <row r="131" spans="1:21" ht="75" x14ac:dyDescent="0.2">
      <c r="A131" s="17">
        <v>129</v>
      </c>
      <c r="B131" s="17" t="s">
        <v>290</v>
      </c>
      <c r="C131" s="40" t="s">
        <v>378</v>
      </c>
      <c r="D131" s="40" t="s">
        <v>377</v>
      </c>
      <c r="E131" s="19" t="s">
        <v>81</v>
      </c>
      <c r="F131" s="19" t="s">
        <v>647</v>
      </c>
      <c r="G131" s="55" t="s">
        <v>185</v>
      </c>
      <c r="H131" s="21">
        <v>495.6</v>
      </c>
      <c r="I131" s="46">
        <v>44407</v>
      </c>
      <c r="J131" s="22">
        <v>44410</v>
      </c>
      <c r="K131" s="46">
        <v>44561</v>
      </c>
      <c r="L131" s="30">
        <v>424252150</v>
      </c>
      <c r="M131" s="23"/>
      <c r="N131" s="23">
        <v>553</v>
      </c>
      <c r="O131" s="23" t="s">
        <v>287</v>
      </c>
      <c r="P131" s="23" t="s">
        <v>39</v>
      </c>
      <c r="Q131" s="21">
        <v>495.6</v>
      </c>
      <c r="R131" s="24">
        <f t="shared" ref="R131:R194" si="2">H131-Q131</f>
        <v>0</v>
      </c>
      <c r="S131" s="25" t="s">
        <v>27</v>
      </c>
      <c r="T131" s="23"/>
      <c r="U131" s="3"/>
    </row>
    <row r="132" spans="1:21" ht="57.75" customHeight="1" x14ac:dyDescent="0.2">
      <c r="A132" s="17">
        <v>130</v>
      </c>
      <c r="B132" s="17" t="s">
        <v>291</v>
      </c>
      <c r="C132" s="40" t="s">
        <v>452</v>
      </c>
      <c r="D132" s="40"/>
      <c r="E132" s="19" t="s">
        <v>538</v>
      </c>
      <c r="F132" s="19" t="s">
        <v>648</v>
      </c>
      <c r="G132" s="55" t="s">
        <v>186</v>
      </c>
      <c r="H132" s="21">
        <v>43912</v>
      </c>
      <c r="I132" s="46">
        <v>44411</v>
      </c>
      <c r="J132" s="22">
        <v>44454</v>
      </c>
      <c r="K132" s="46">
        <v>44561</v>
      </c>
      <c r="L132" s="30">
        <v>47001001442</v>
      </c>
      <c r="M132" s="23"/>
      <c r="N132" s="23">
        <v>452</v>
      </c>
      <c r="O132" s="23" t="s">
        <v>285</v>
      </c>
      <c r="P132" s="23" t="s">
        <v>39</v>
      </c>
      <c r="Q132" s="21">
        <f>16000+27912</f>
        <v>43912</v>
      </c>
      <c r="R132" s="24">
        <f t="shared" si="2"/>
        <v>0</v>
      </c>
      <c r="S132" s="25" t="s">
        <v>27</v>
      </c>
      <c r="T132" s="23" t="s">
        <v>89</v>
      </c>
      <c r="U132" s="3"/>
    </row>
    <row r="133" spans="1:21" ht="45" x14ac:dyDescent="0.2">
      <c r="A133" s="17">
        <v>131</v>
      </c>
      <c r="B133" s="17" t="s">
        <v>290</v>
      </c>
      <c r="C133" s="40" t="s">
        <v>432</v>
      </c>
      <c r="D133" s="40" t="s">
        <v>431</v>
      </c>
      <c r="E133" s="23" t="s">
        <v>81</v>
      </c>
      <c r="F133" s="23"/>
      <c r="G133" s="55" t="s">
        <v>187</v>
      </c>
      <c r="H133" s="21">
        <v>170</v>
      </c>
      <c r="I133" s="46">
        <v>44411</v>
      </c>
      <c r="J133" s="22">
        <v>44410</v>
      </c>
      <c r="K133" s="46">
        <v>44561</v>
      </c>
      <c r="L133" s="30">
        <v>205189142</v>
      </c>
      <c r="M133" s="23"/>
      <c r="N133" s="23">
        <v>503</v>
      </c>
      <c r="O133" s="23" t="s">
        <v>287</v>
      </c>
      <c r="P133" s="23" t="s">
        <v>39</v>
      </c>
      <c r="Q133" s="21">
        <v>170</v>
      </c>
      <c r="R133" s="24">
        <f t="shared" si="2"/>
        <v>0</v>
      </c>
      <c r="S133" s="25" t="s">
        <v>27</v>
      </c>
      <c r="T133" s="23"/>
      <c r="U133" s="3"/>
    </row>
    <row r="134" spans="1:21" ht="60" x14ac:dyDescent="0.2">
      <c r="A134" s="17">
        <v>132</v>
      </c>
      <c r="B134" s="17" t="s">
        <v>291</v>
      </c>
      <c r="C134" s="35" t="s">
        <v>320</v>
      </c>
      <c r="D134" s="40"/>
      <c r="E134" s="19" t="s">
        <v>538</v>
      </c>
      <c r="F134" s="23" t="s">
        <v>649</v>
      </c>
      <c r="G134" s="55" t="s">
        <v>188</v>
      </c>
      <c r="H134" s="21">
        <v>2745</v>
      </c>
      <c r="I134" s="46">
        <v>44412</v>
      </c>
      <c r="J134" s="22">
        <v>44504</v>
      </c>
      <c r="K134" s="46">
        <v>44651</v>
      </c>
      <c r="L134" s="30">
        <v>47001012574</v>
      </c>
      <c r="M134" s="23"/>
      <c r="N134" s="23">
        <v>713</v>
      </c>
      <c r="O134" s="23" t="s">
        <v>287</v>
      </c>
      <c r="P134" s="23" t="s">
        <v>15</v>
      </c>
      <c r="Q134" s="21">
        <f>2470.5</f>
        <v>2470.5</v>
      </c>
      <c r="R134" s="24">
        <f t="shared" si="2"/>
        <v>274.5</v>
      </c>
      <c r="S134" s="25"/>
      <c r="T134" s="23"/>
      <c r="U134" s="3"/>
    </row>
    <row r="135" spans="1:21" ht="45" x14ac:dyDescent="0.2">
      <c r="A135" s="17">
        <v>133</v>
      </c>
      <c r="B135" s="17" t="s">
        <v>290</v>
      </c>
      <c r="C135" s="40" t="s">
        <v>454</v>
      </c>
      <c r="D135" s="40" t="s">
        <v>453</v>
      </c>
      <c r="E135" s="19" t="s">
        <v>538</v>
      </c>
      <c r="F135" s="23" t="s">
        <v>650</v>
      </c>
      <c r="G135" s="55" t="s">
        <v>189</v>
      </c>
      <c r="H135" s="21">
        <v>9113</v>
      </c>
      <c r="I135" s="46">
        <v>44412</v>
      </c>
      <c r="J135" s="22">
        <v>44424</v>
      </c>
      <c r="K135" s="46">
        <v>44561</v>
      </c>
      <c r="L135" s="30">
        <v>448055283</v>
      </c>
      <c r="M135" s="23"/>
      <c r="N135" s="23">
        <v>441</v>
      </c>
      <c r="O135" s="23" t="s">
        <v>287</v>
      </c>
      <c r="P135" s="23" t="s">
        <v>15</v>
      </c>
      <c r="Q135" s="21">
        <v>9113</v>
      </c>
      <c r="R135" s="24">
        <f t="shared" si="2"/>
        <v>0</v>
      </c>
      <c r="S135" s="25" t="s">
        <v>27</v>
      </c>
      <c r="T135" s="23"/>
      <c r="U135" s="3"/>
    </row>
    <row r="136" spans="1:21" ht="85" x14ac:dyDescent="0.2">
      <c r="A136" s="17">
        <v>134</v>
      </c>
      <c r="B136" s="17" t="s">
        <v>290</v>
      </c>
      <c r="C136" s="40" t="s">
        <v>456</v>
      </c>
      <c r="D136" s="40" t="s">
        <v>455</v>
      </c>
      <c r="E136" s="19" t="s">
        <v>538</v>
      </c>
      <c r="F136" s="23" t="s">
        <v>651</v>
      </c>
      <c r="G136" s="55" t="s">
        <v>190</v>
      </c>
      <c r="H136" s="21">
        <v>84800</v>
      </c>
      <c r="I136" s="46">
        <v>44412</v>
      </c>
      <c r="J136" s="22">
        <v>44469</v>
      </c>
      <c r="K136" s="46">
        <v>45014</v>
      </c>
      <c r="L136" s="30">
        <v>424253471</v>
      </c>
      <c r="M136" s="23"/>
      <c r="N136" s="23">
        <v>452</v>
      </c>
      <c r="O136" s="23" t="s">
        <v>285</v>
      </c>
      <c r="P136" s="23" t="s">
        <v>15</v>
      </c>
      <c r="Q136" s="21"/>
      <c r="R136" s="24">
        <f t="shared" si="2"/>
        <v>84800</v>
      </c>
      <c r="S136" s="25"/>
      <c r="T136" s="23" t="s">
        <v>89</v>
      </c>
      <c r="U136" s="3"/>
    </row>
    <row r="137" spans="1:21" ht="76" x14ac:dyDescent="0.2">
      <c r="A137" s="17">
        <v>135</v>
      </c>
      <c r="B137" s="17" t="s">
        <v>290</v>
      </c>
      <c r="C137" s="40" t="s">
        <v>456</v>
      </c>
      <c r="D137" s="40" t="s">
        <v>455</v>
      </c>
      <c r="E137" s="19" t="s">
        <v>538</v>
      </c>
      <c r="F137" s="23" t="s">
        <v>652</v>
      </c>
      <c r="G137" s="55" t="s">
        <v>191</v>
      </c>
      <c r="H137" s="21">
        <v>91900</v>
      </c>
      <c r="I137" s="46">
        <v>44412</v>
      </c>
      <c r="J137" s="22" t="s">
        <v>192</v>
      </c>
      <c r="K137" s="46">
        <v>45014</v>
      </c>
      <c r="L137" s="28">
        <v>424253471</v>
      </c>
      <c r="M137" s="23"/>
      <c r="N137" s="23">
        <v>452</v>
      </c>
      <c r="O137" s="23" t="s">
        <v>285</v>
      </c>
      <c r="P137" s="23" t="s">
        <v>15</v>
      </c>
      <c r="Q137" s="21"/>
      <c r="R137" s="24">
        <f t="shared" si="2"/>
        <v>91900</v>
      </c>
      <c r="S137" s="23"/>
      <c r="T137" s="23" t="s">
        <v>89</v>
      </c>
      <c r="U137" s="3"/>
    </row>
    <row r="138" spans="1:21" ht="60" x14ac:dyDescent="0.2">
      <c r="A138" s="17">
        <v>136</v>
      </c>
      <c r="B138" s="17" t="s">
        <v>291</v>
      </c>
      <c r="C138" s="40" t="s">
        <v>457</v>
      </c>
      <c r="D138" s="40"/>
      <c r="E138" s="19" t="s">
        <v>538</v>
      </c>
      <c r="F138" s="23" t="s">
        <v>653</v>
      </c>
      <c r="G138" s="55" t="s">
        <v>193</v>
      </c>
      <c r="H138" s="21">
        <v>73593.460000000006</v>
      </c>
      <c r="I138" s="46">
        <v>44412</v>
      </c>
      <c r="J138" s="22">
        <v>44497</v>
      </c>
      <c r="K138" s="46">
        <v>45044</v>
      </c>
      <c r="L138" s="61" t="s">
        <v>194</v>
      </c>
      <c r="M138" s="23" t="s">
        <v>264</v>
      </c>
      <c r="N138" s="23">
        <v>452</v>
      </c>
      <c r="O138" s="23" t="s">
        <v>285</v>
      </c>
      <c r="P138" s="23" t="s">
        <v>15</v>
      </c>
      <c r="Q138" s="21"/>
      <c r="R138" s="24">
        <f t="shared" si="2"/>
        <v>73593.460000000006</v>
      </c>
      <c r="S138" s="23"/>
      <c r="T138" s="23" t="s">
        <v>89</v>
      </c>
      <c r="U138" s="3"/>
    </row>
    <row r="139" spans="1:21" ht="30" x14ac:dyDescent="0.2">
      <c r="A139" s="17">
        <v>137</v>
      </c>
      <c r="B139" s="17" t="s">
        <v>290</v>
      </c>
      <c r="C139" s="40" t="s">
        <v>347</v>
      </c>
      <c r="D139" s="40" t="s">
        <v>428</v>
      </c>
      <c r="E139" s="23" t="s">
        <v>555</v>
      </c>
      <c r="F139" s="23" t="s">
        <v>654</v>
      </c>
      <c r="G139" s="55" t="s">
        <v>195</v>
      </c>
      <c r="H139" s="21">
        <v>1800</v>
      </c>
      <c r="I139" s="46">
        <v>44414</v>
      </c>
      <c r="J139" s="22">
        <v>44484</v>
      </c>
      <c r="K139" s="46">
        <v>44561</v>
      </c>
      <c r="L139" s="40">
        <v>404870760</v>
      </c>
      <c r="M139" s="23"/>
      <c r="N139" s="23">
        <v>301</v>
      </c>
      <c r="O139" s="23" t="s">
        <v>287</v>
      </c>
      <c r="P139" s="23" t="s">
        <v>17</v>
      </c>
      <c r="Q139" s="21">
        <v>1800</v>
      </c>
      <c r="R139" s="24">
        <f t="shared" si="2"/>
        <v>0</v>
      </c>
      <c r="S139" s="25" t="s">
        <v>27</v>
      </c>
      <c r="T139" s="23"/>
      <c r="U139" s="3"/>
    </row>
    <row r="140" spans="1:21" ht="30" x14ac:dyDescent="0.2">
      <c r="A140" s="17">
        <v>138</v>
      </c>
      <c r="B140" s="17" t="s">
        <v>290</v>
      </c>
      <c r="C140" s="40" t="s">
        <v>302</v>
      </c>
      <c r="D140" s="40" t="s">
        <v>458</v>
      </c>
      <c r="E140" s="19" t="s">
        <v>538</v>
      </c>
      <c r="F140" s="23" t="s">
        <v>655</v>
      </c>
      <c r="G140" s="55" t="s">
        <v>196</v>
      </c>
      <c r="H140" s="21">
        <v>394592.92</v>
      </c>
      <c r="I140" s="46">
        <v>44414</v>
      </c>
      <c r="J140" s="22">
        <v>44501</v>
      </c>
      <c r="K140" s="46">
        <v>44317</v>
      </c>
      <c r="L140" s="40">
        <v>222725807</v>
      </c>
      <c r="M140" s="23" t="s">
        <v>265</v>
      </c>
      <c r="N140" s="23">
        <v>452</v>
      </c>
      <c r="O140" s="37" t="s">
        <v>285</v>
      </c>
      <c r="P140" s="23" t="s">
        <v>15</v>
      </c>
      <c r="Q140" s="21">
        <f>78918.58+27076.7</f>
        <v>105995.28</v>
      </c>
      <c r="R140" s="24">
        <f t="shared" si="2"/>
        <v>288597.64</v>
      </c>
      <c r="S140" s="25"/>
      <c r="T140" s="23" t="s">
        <v>38</v>
      </c>
      <c r="U140" s="3"/>
    </row>
    <row r="141" spans="1:21" ht="60" x14ac:dyDescent="0.2">
      <c r="A141" s="17">
        <v>139</v>
      </c>
      <c r="B141" s="17" t="s">
        <v>291</v>
      </c>
      <c r="C141" s="40" t="s">
        <v>376</v>
      </c>
      <c r="D141" s="40"/>
      <c r="E141" s="23" t="s">
        <v>81</v>
      </c>
      <c r="F141" s="23"/>
      <c r="G141" s="55" t="s">
        <v>197</v>
      </c>
      <c r="H141" s="21">
        <v>400</v>
      </c>
      <c r="I141" s="46">
        <v>44414</v>
      </c>
      <c r="J141" s="22">
        <v>44422</v>
      </c>
      <c r="K141" s="46">
        <v>44561</v>
      </c>
      <c r="L141" s="30">
        <v>47001014930</v>
      </c>
      <c r="M141" s="23"/>
      <c r="N141" s="50" t="s">
        <v>36</v>
      </c>
      <c r="O141" s="23" t="s">
        <v>287</v>
      </c>
      <c r="P141" s="23" t="s">
        <v>39</v>
      </c>
      <c r="Q141" s="21">
        <v>400</v>
      </c>
      <c r="R141" s="24">
        <f t="shared" si="2"/>
        <v>0</v>
      </c>
      <c r="S141" s="25" t="s">
        <v>27</v>
      </c>
      <c r="T141" s="23"/>
      <c r="U141" s="3"/>
    </row>
    <row r="142" spans="1:21" ht="60" x14ac:dyDescent="0.2">
      <c r="A142" s="17">
        <v>140</v>
      </c>
      <c r="B142" s="17" t="s">
        <v>291</v>
      </c>
      <c r="C142" s="18" t="s">
        <v>343</v>
      </c>
      <c r="D142" s="18"/>
      <c r="E142" s="23" t="s">
        <v>81</v>
      </c>
      <c r="F142" s="23"/>
      <c r="G142" s="55" t="s">
        <v>219</v>
      </c>
      <c r="H142" s="21">
        <v>1068.0999999999999</v>
      </c>
      <c r="I142" s="46">
        <v>44414</v>
      </c>
      <c r="J142" s="22">
        <v>44414</v>
      </c>
      <c r="K142" s="46">
        <v>44561</v>
      </c>
      <c r="L142" s="61" t="s">
        <v>78</v>
      </c>
      <c r="M142" s="23"/>
      <c r="N142" s="23">
        <v>799</v>
      </c>
      <c r="O142" s="23" t="s">
        <v>287</v>
      </c>
      <c r="P142" s="23" t="s">
        <v>39</v>
      </c>
      <c r="Q142" s="21">
        <v>1068.0999999999999</v>
      </c>
      <c r="R142" s="24">
        <f t="shared" si="2"/>
        <v>0</v>
      </c>
      <c r="S142" s="25" t="s">
        <v>27</v>
      </c>
      <c r="T142" s="23"/>
      <c r="U142" s="3"/>
    </row>
    <row r="143" spans="1:21" ht="45" x14ac:dyDescent="0.2">
      <c r="A143" s="17">
        <v>141</v>
      </c>
      <c r="B143" s="17" t="s">
        <v>290</v>
      </c>
      <c r="C143" s="40" t="s">
        <v>302</v>
      </c>
      <c r="D143" s="40" t="s">
        <v>301</v>
      </c>
      <c r="E143" s="19" t="s">
        <v>538</v>
      </c>
      <c r="F143" s="23" t="s">
        <v>656</v>
      </c>
      <c r="G143" s="55" t="s">
        <v>212</v>
      </c>
      <c r="H143" s="21">
        <v>576470.56999999995</v>
      </c>
      <c r="I143" s="46">
        <v>44417</v>
      </c>
      <c r="J143" s="22">
        <v>44544</v>
      </c>
      <c r="K143" s="46">
        <v>45091</v>
      </c>
      <c r="L143" s="30">
        <v>222725807</v>
      </c>
      <c r="M143" s="23"/>
      <c r="N143" s="23">
        <v>453</v>
      </c>
      <c r="O143" s="23" t="s">
        <v>287</v>
      </c>
      <c r="P143" s="23" t="s">
        <v>15</v>
      </c>
      <c r="Q143" s="21">
        <f>115294.11+5400.56</f>
        <v>120694.67</v>
      </c>
      <c r="R143" s="24">
        <f t="shared" si="2"/>
        <v>455775.89999999997</v>
      </c>
      <c r="S143" s="25"/>
      <c r="T143" s="23"/>
      <c r="U143" s="3"/>
    </row>
    <row r="144" spans="1:21" ht="60" x14ac:dyDescent="0.2">
      <c r="A144" s="17">
        <v>142</v>
      </c>
      <c r="B144" s="17" t="s">
        <v>290</v>
      </c>
      <c r="C144" s="40" t="s">
        <v>461</v>
      </c>
      <c r="D144" s="40" t="s">
        <v>459</v>
      </c>
      <c r="E144" s="19" t="s">
        <v>538</v>
      </c>
      <c r="F144" s="23" t="s">
        <v>657</v>
      </c>
      <c r="G144" s="55" t="s">
        <v>216</v>
      </c>
      <c r="H144" s="21">
        <v>105234</v>
      </c>
      <c r="I144" s="46">
        <v>44417</v>
      </c>
      <c r="J144" s="22">
        <v>44488</v>
      </c>
      <c r="K144" s="46">
        <v>45035</v>
      </c>
      <c r="L144" s="30">
        <v>424070891</v>
      </c>
      <c r="M144" s="23"/>
      <c r="N144" s="23">
        <v>452</v>
      </c>
      <c r="O144" s="23" t="s">
        <v>285</v>
      </c>
      <c r="P144" s="23" t="s">
        <v>15</v>
      </c>
      <c r="Q144" s="21">
        <f>16000+5046.8+21654.78</f>
        <v>42701.58</v>
      </c>
      <c r="R144" s="24">
        <f t="shared" si="2"/>
        <v>62532.42</v>
      </c>
      <c r="S144" s="23"/>
      <c r="T144" s="23" t="s">
        <v>89</v>
      </c>
      <c r="U144" s="3"/>
    </row>
    <row r="145" spans="1:21" ht="60" x14ac:dyDescent="0.2">
      <c r="A145" s="17">
        <v>143</v>
      </c>
      <c r="B145" s="17" t="s">
        <v>291</v>
      </c>
      <c r="C145" s="18" t="s">
        <v>462</v>
      </c>
      <c r="D145" s="40"/>
      <c r="E145" s="23" t="s">
        <v>81</v>
      </c>
      <c r="F145" s="23"/>
      <c r="G145" s="55" t="s">
        <v>213</v>
      </c>
      <c r="H145" s="21">
        <v>1220</v>
      </c>
      <c r="I145" s="46">
        <v>44418</v>
      </c>
      <c r="J145" s="22">
        <v>44439</v>
      </c>
      <c r="K145" s="46">
        <v>44561</v>
      </c>
      <c r="L145" s="30">
        <v>47001027703</v>
      </c>
      <c r="M145" s="23"/>
      <c r="N145" s="23">
        <v>507</v>
      </c>
      <c r="O145" s="23" t="s">
        <v>287</v>
      </c>
      <c r="P145" s="23" t="s">
        <v>39</v>
      </c>
      <c r="Q145" s="21">
        <f>450+770</f>
        <v>1220</v>
      </c>
      <c r="R145" s="24">
        <f t="shared" si="2"/>
        <v>0</v>
      </c>
      <c r="S145" s="25" t="s">
        <v>27</v>
      </c>
      <c r="T145" s="23"/>
      <c r="U145" s="3"/>
    </row>
    <row r="146" spans="1:21" ht="30" x14ac:dyDescent="0.2">
      <c r="A146" s="17">
        <v>144</v>
      </c>
      <c r="B146" s="17" t="s">
        <v>290</v>
      </c>
      <c r="C146" s="40" t="s">
        <v>464</v>
      </c>
      <c r="D146" s="40" t="s">
        <v>460</v>
      </c>
      <c r="E146" s="23" t="s">
        <v>555</v>
      </c>
      <c r="F146" s="23" t="s">
        <v>658</v>
      </c>
      <c r="G146" s="55" t="s">
        <v>214</v>
      </c>
      <c r="H146" s="21">
        <v>239.94</v>
      </c>
      <c r="I146" s="46">
        <v>44418</v>
      </c>
      <c r="J146" s="22">
        <v>44561</v>
      </c>
      <c r="K146" s="46">
        <v>44620</v>
      </c>
      <c r="L146" s="30">
        <v>402129451</v>
      </c>
      <c r="M146" s="23"/>
      <c r="N146" s="23">
        <v>393</v>
      </c>
      <c r="O146" s="23" t="s">
        <v>287</v>
      </c>
      <c r="P146" s="23" t="s">
        <v>17</v>
      </c>
      <c r="Q146" s="21">
        <v>239.94</v>
      </c>
      <c r="R146" s="24">
        <f t="shared" si="2"/>
        <v>0</v>
      </c>
      <c r="S146" s="25" t="s">
        <v>27</v>
      </c>
      <c r="T146" s="23"/>
      <c r="U146" s="3"/>
    </row>
    <row r="147" spans="1:21" ht="75" x14ac:dyDescent="0.2">
      <c r="A147" s="17">
        <v>145</v>
      </c>
      <c r="B147" s="17" t="s">
        <v>290</v>
      </c>
      <c r="C147" s="40" t="s">
        <v>379</v>
      </c>
      <c r="D147" s="40" t="s">
        <v>465</v>
      </c>
      <c r="E147" s="23" t="s">
        <v>81</v>
      </c>
      <c r="F147" s="23"/>
      <c r="G147" s="55" t="s">
        <v>218</v>
      </c>
      <c r="H147" s="21">
        <v>196</v>
      </c>
      <c r="I147" s="46">
        <v>44419</v>
      </c>
      <c r="J147" s="22">
        <v>44420</v>
      </c>
      <c r="K147" s="46"/>
      <c r="L147" s="30">
        <v>424252150</v>
      </c>
      <c r="M147" s="23"/>
      <c r="N147" s="23">
        <v>553</v>
      </c>
      <c r="O147" s="23" t="s">
        <v>287</v>
      </c>
      <c r="P147" s="23" t="s">
        <v>39</v>
      </c>
      <c r="Q147" s="21">
        <v>196</v>
      </c>
      <c r="R147" s="24">
        <f t="shared" si="2"/>
        <v>0</v>
      </c>
      <c r="S147" s="25" t="s">
        <v>27</v>
      </c>
      <c r="T147" s="23"/>
      <c r="U147" s="3"/>
    </row>
    <row r="148" spans="1:21" ht="45" x14ac:dyDescent="0.2">
      <c r="A148" s="17">
        <v>146</v>
      </c>
      <c r="B148" s="17" t="s">
        <v>290</v>
      </c>
      <c r="C148" s="40" t="s">
        <v>466</v>
      </c>
      <c r="D148" s="40" t="s">
        <v>463</v>
      </c>
      <c r="E148" s="19" t="s">
        <v>538</v>
      </c>
      <c r="F148" s="23" t="s">
        <v>659</v>
      </c>
      <c r="G148" s="55" t="s">
        <v>215</v>
      </c>
      <c r="H148" s="21">
        <v>87582</v>
      </c>
      <c r="I148" s="46">
        <v>44425</v>
      </c>
      <c r="J148" s="22">
        <v>44530</v>
      </c>
      <c r="K148" s="46">
        <v>45077</v>
      </c>
      <c r="L148" s="30">
        <v>424066888</v>
      </c>
      <c r="M148" s="23" t="s">
        <v>271</v>
      </c>
      <c r="N148" s="23">
        <v>452</v>
      </c>
      <c r="O148" s="23" t="s">
        <v>285</v>
      </c>
      <c r="P148" s="23" t="s">
        <v>15</v>
      </c>
      <c r="Q148" s="21">
        <v>15000</v>
      </c>
      <c r="R148" s="24">
        <f t="shared" si="2"/>
        <v>72582</v>
      </c>
      <c r="S148" s="25"/>
      <c r="T148" s="23" t="s">
        <v>89</v>
      </c>
      <c r="U148" s="3"/>
    </row>
    <row r="149" spans="1:21" ht="60" x14ac:dyDescent="0.2">
      <c r="A149" s="17">
        <v>147</v>
      </c>
      <c r="B149" s="17" t="s">
        <v>290</v>
      </c>
      <c r="C149" s="40" t="s">
        <v>447</v>
      </c>
      <c r="D149" s="40" t="s">
        <v>446</v>
      </c>
      <c r="E149" s="23" t="s">
        <v>81</v>
      </c>
      <c r="F149" s="23"/>
      <c r="G149" s="55" t="s">
        <v>217</v>
      </c>
      <c r="H149" s="21">
        <v>1500</v>
      </c>
      <c r="I149" s="46">
        <v>44428</v>
      </c>
      <c r="J149" s="22">
        <v>44449</v>
      </c>
      <c r="K149" s="46">
        <v>44561</v>
      </c>
      <c r="L149" s="30">
        <v>405433623</v>
      </c>
      <c r="M149" s="23"/>
      <c r="N149" s="23">
        <v>189</v>
      </c>
      <c r="O149" s="23" t="s">
        <v>287</v>
      </c>
      <c r="P149" s="23" t="s">
        <v>39</v>
      </c>
      <c r="Q149" s="21">
        <v>1500</v>
      </c>
      <c r="R149" s="24">
        <f t="shared" si="2"/>
        <v>0</v>
      </c>
      <c r="S149" s="25" t="s">
        <v>27</v>
      </c>
      <c r="T149" s="23"/>
      <c r="U149" s="3"/>
    </row>
    <row r="150" spans="1:21" ht="60" x14ac:dyDescent="0.2">
      <c r="A150" s="17">
        <v>148</v>
      </c>
      <c r="B150" s="17" t="s">
        <v>290</v>
      </c>
      <c r="C150" s="41" t="s">
        <v>469</v>
      </c>
      <c r="D150" s="40" t="s">
        <v>467</v>
      </c>
      <c r="E150" s="19" t="s">
        <v>538</v>
      </c>
      <c r="F150" s="23" t="s">
        <v>660</v>
      </c>
      <c r="G150" s="55" t="s">
        <v>222</v>
      </c>
      <c r="H150" s="21">
        <v>85155.56</v>
      </c>
      <c r="I150" s="46">
        <v>44432</v>
      </c>
      <c r="J150" s="22">
        <v>44475</v>
      </c>
      <c r="K150" s="46">
        <v>44963</v>
      </c>
      <c r="L150" s="30">
        <v>424072407</v>
      </c>
      <c r="M150" s="23"/>
      <c r="N150" s="23">
        <v>452</v>
      </c>
      <c r="O150" s="23" t="s">
        <v>285</v>
      </c>
      <c r="P150" s="23" t="s">
        <v>15</v>
      </c>
      <c r="Q150" s="21"/>
      <c r="R150" s="24">
        <f t="shared" si="2"/>
        <v>85155.56</v>
      </c>
      <c r="S150" s="23"/>
      <c r="T150" s="23" t="s">
        <v>89</v>
      </c>
      <c r="U150" s="3"/>
    </row>
    <row r="151" spans="1:21" ht="45" x14ac:dyDescent="0.2">
      <c r="A151" s="17">
        <v>149</v>
      </c>
      <c r="B151" s="17" t="s">
        <v>290</v>
      </c>
      <c r="C151" s="40" t="s">
        <v>470</v>
      </c>
      <c r="D151" s="40" t="s">
        <v>468</v>
      </c>
      <c r="E151" s="19" t="s">
        <v>538</v>
      </c>
      <c r="F151" s="23" t="s">
        <v>661</v>
      </c>
      <c r="G151" s="55" t="s">
        <v>223</v>
      </c>
      <c r="H151" s="21">
        <v>189893</v>
      </c>
      <c r="I151" s="46">
        <v>44432</v>
      </c>
      <c r="J151" s="22">
        <v>44503</v>
      </c>
      <c r="K151" s="46">
        <v>45049</v>
      </c>
      <c r="L151" s="30">
        <v>224069022</v>
      </c>
      <c r="M151" s="23"/>
      <c r="N151" s="23">
        <v>452</v>
      </c>
      <c r="O151" s="23" t="s">
        <v>287</v>
      </c>
      <c r="P151" s="23" t="s">
        <v>15</v>
      </c>
      <c r="Q151" s="21">
        <f>37978</f>
        <v>37978</v>
      </c>
      <c r="R151" s="24">
        <f t="shared" si="2"/>
        <v>151915</v>
      </c>
      <c r="S151" s="25"/>
      <c r="T151" s="23"/>
      <c r="U151" s="3"/>
    </row>
    <row r="152" spans="1:21" ht="68" x14ac:dyDescent="0.2">
      <c r="A152" s="17">
        <v>150</v>
      </c>
      <c r="B152" s="17" t="s">
        <v>290</v>
      </c>
      <c r="C152" s="40" t="s">
        <v>470</v>
      </c>
      <c r="D152" s="40" t="s">
        <v>468</v>
      </c>
      <c r="E152" s="19" t="s">
        <v>538</v>
      </c>
      <c r="F152" s="23" t="s">
        <v>662</v>
      </c>
      <c r="G152" s="55" t="s">
        <v>224</v>
      </c>
      <c r="H152" s="21">
        <v>77777</v>
      </c>
      <c r="I152" s="46">
        <v>44432</v>
      </c>
      <c r="J152" s="22">
        <v>44515</v>
      </c>
      <c r="K152" s="46">
        <v>45061</v>
      </c>
      <c r="L152" s="30">
        <v>224069022</v>
      </c>
      <c r="M152" s="23" t="s">
        <v>272</v>
      </c>
      <c r="N152" s="23">
        <v>452</v>
      </c>
      <c r="O152" s="23" t="s">
        <v>285</v>
      </c>
      <c r="P152" s="23" t="s">
        <v>15</v>
      </c>
      <c r="Q152" s="21">
        <f>12000+3555</f>
        <v>15555</v>
      </c>
      <c r="R152" s="24">
        <f t="shared" si="2"/>
        <v>62222</v>
      </c>
      <c r="S152" s="25"/>
      <c r="T152" s="23" t="s">
        <v>89</v>
      </c>
      <c r="U152" s="3"/>
    </row>
    <row r="153" spans="1:21" ht="30" x14ac:dyDescent="0.2">
      <c r="A153" s="17">
        <v>151</v>
      </c>
      <c r="B153" s="17" t="s">
        <v>290</v>
      </c>
      <c r="C153" s="40" t="s">
        <v>472</v>
      </c>
      <c r="D153" s="40" t="s">
        <v>471</v>
      </c>
      <c r="E153" s="23" t="s">
        <v>555</v>
      </c>
      <c r="F153" s="23" t="s">
        <v>663</v>
      </c>
      <c r="G153" s="55" t="s">
        <v>228</v>
      </c>
      <c r="H153" s="21">
        <v>189</v>
      </c>
      <c r="I153" s="46">
        <v>44435</v>
      </c>
      <c r="J153" s="22">
        <v>44500</v>
      </c>
      <c r="K153" s="46">
        <v>44926</v>
      </c>
      <c r="L153" s="30">
        <v>404420649</v>
      </c>
      <c r="M153" s="23"/>
      <c r="N153" s="23">
        <v>331</v>
      </c>
      <c r="O153" s="23" t="s">
        <v>287</v>
      </c>
      <c r="P153" s="23" t="s">
        <v>17</v>
      </c>
      <c r="Q153" s="21"/>
      <c r="R153" s="24">
        <f t="shared" si="2"/>
        <v>189</v>
      </c>
      <c r="S153" s="25"/>
      <c r="T153" s="23"/>
      <c r="U153" s="3"/>
    </row>
    <row r="154" spans="1:21" ht="75" x14ac:dyDescent="0.2">
      <c r="A154" s="17">
        <v>152</v>
      </c>
      <c r="B154" s="17" t="s">
        <v>290</v>
      </c>
      <c r="C154" s="40" t="s">
        <v>474</v>
      </c>
      <c r="D154" s="40" t="s">
        <v>473</v>
      </c>
      <c r="E154" s="19" t="s">
        <v>538</v>
      </c>
      <c r="F154" s="23" t="s">
        <v>664</v>
      </c>
      <c r="G154" s="55" t="s">
        <v>225</v>
      </c>
      <c r="H154" s="21">
        <v>96506</v>
      </c>
      <c r="I154" s="46">
        <v>44438</v>
      </c>
      <c r="J154" s="22">
        <v>44481</v>
      </c>
      <c r="K154" s="46">
        <v>45028</v>
      </c>
      <c r="L154" s="30">
        <v>424072381</v>
      </c>
      <c r="M154" s="23"/>
      <c r="N154" s="23">
        <v>452</v>
      </c>
      <c r="O154" s="23" t="s">
        <v>285</v>
      </c>
      <c r="P154" s="23" t="s">
        <v>15</v>
      </c>
      <c r="Q154" s="21"/>
      <c r="R154" s="24">
        <f t="shared" si="2"/>
        <v>96506</v>
      </c>
      <c r="S154" s="23"/>
      <c r="T154" s="23" t="s">
        <v>89</v>
      </c>
      <c r="U154" s="3"/>
    </row>
    <row r="155" spans="1:21" ht="45" x14ac:dyDescent="0.2">
      <c r="A155" s="17">
        <v>153</v>
      </c>
      <c r="B155" s="17" t="s">
        <v>290</v>
      </c>
      <c r="C155" s="40" t="s">
        <v>466</v>
      </c>
      <c r="D155" s="40" t="s">
        <v>463</v>
      </c>
      <c r="E155" s="19" t="s">
        <v>538</v>
      </c>
      <c r="F155" s="23" t="s">
        <v>665</v>
      </c>
      <c r="G155" s="55" t="s">
        <v>226</v>
      </c>
      <c r="H155" s="21">
        <v>57533</v>
      </c>
      <c r="I155" s="46">
        <v>44439</v>
      </c>
      <c r="J155" s="22">
        <v>44510</v>
      </c>
      <c r="K155" s="46">
        <v>45056</v>
      </c>
      <c r="L155" s="30">
        <v>424066888</v>
      </c>
      <c r="M155" s="23"/>
      <c r="N155" s="23">
        <v>453</v>
      </c>
      <c r="O155" s="23" t="s">
        <v>287</v>
      </c>
      <c r="P155" s="23" t="s">
        <v>15</v>
      </c>
      <c r="Q155" s="21"/>
      <c r="R155" s="24">
        <f t="shared" si="2"/>
        <v>57533</v>
      </c>
      <c r="S155" s="23"/>
      <c r="T155" s="23"/>
      <c r="U155" s="3"/>
    </row>
    <row r="156" spans="1:21" ht="30" x14ac:dyDescent="0.2">
      <c r="A156" s="17">
        <v>154</v>
      </c>
      <c r="B156" s="17" t="s">
        <v>290</v>
      </c>
      <c r="C156" s="40" t="s">
        <v>476</v>
      </c>
      <c r="D156" s="40" t="s">
        <v>475</v>
      </c>
      <c r="E156" s="23" t="s">
        <v>516</v>
      </c>
      <c r="F156" s="23" t="s">
        <v>666</v>
      </c>
      <c r="G156" s="55" t="s">
        <v>227</v>
      </c>
      <c r="H156" s="21">
        <v>29040</v>
      </c>
      <c r="I156" s="46">
        <v>44439</v>
      </c>
      <c r="J156" s="22" t="s">
        <v>229</v>
      </c>
      <c r="K156" s="46">
        <v>45199</v>
      </c>
      <c r="L156" s="30">
        <v>401992162</v>
      </c>
      <c r="M156" s="23" t="s">
        <v>265</v>
      </c>
      <c r="N156" s="23">
        <v>503</v>
      </c>
      <c r="O156" s="23" t="s">
        <v>287</v>
      </c>
      <c r="P156" s="23" t="s">
        <v>17</v>
      </c>
      <c r="Q156" s="21"/>
      <c r="R156" s="24">
        <f t="shared" si="2"/>
        <v>29040</v>
      </c>
      <c r="S156" s="23"/>
      <c r="T156" s="23"/>
      <c r="U156" s="3"/>
    </row>
    <row r="157" spans="1:21" ht="161.25" customHeight="1" x14ac:dyDescent="0.2">
      <c r="A157" s="17">
        <v>155</v>
      </c>
      <c r="B157" s="17" t="s">
        <v>290</v>
      </c>
      <c r="C157" s="62" t="s">
        <v>478</v>
      </c>
      <c r="D157" s="62" t="s">
        <v>477</v>
      </c>
      <c r="E157" s="27" t="s">
        <v>516</v>
      </c>
      <c r="F157" s="23" t="s">
        <v>667</v>
      </c>
      <c r="G157" s="55" t="s">
        <v>230</v>
      </c>
      <c r="H157" s="21">
        <v>4432</v>
      </c>
      <c r="I157" s="46">
        <v>44440</v>
      </c>
      <c r="J157" s="22">
        <v>44449</v>
      </c>
      <c r="K157" s="46">
        <v>44561</v>
      </c>
      <c r="L157" s="30">
        <v>206316645</v>
      </c>
      <c r="M157" s="23"/>
      <c r="N157" s="23">
        <v>343</v>
      </c>
      <c r="O157" s="23" t="s">
        <v>287</v>
      </c>
      <c r="P157" s="23" t="s">
        <v>17</v>
      </c>
      <c r="Q157" s="21">
        <v>4432</v>
      </c>
      <c r="R157" s="24">
        <f t="shared" si="2"/>
        <v>0</v>
      </c>
      <c r="S157" s="25" t="s">
        <v>27</v>
      </c>
      <c r="T157" s="23"/>
      <c r="U157" s="3"/>
    </row>
    <row r="158" spans="1:21" ht="50.25" customHeight="1" x14ac:dyDescent="0.2">
      <c r="A158" s="17">
        <v>156</v>
      </c>
      <c r="B158" s="17" t="s">
        <v>290</v>
      </c>
      <c r="C158" s="40" t="s">
        <v>461</v>
      </c>
      <c r="D158" s="40" t="s">
        <v>479</v>
      </c>
      <c r="E158" s="19" t="s">
        <v>538</v>
      </c>
      <c r="F158" s="23" t="s">
        <v>668</v>
      </c>
      <c r="G158" s="55" t="s">
        <v>231</v>
      </c>
      <c r="H158" s="21">
        <v>126026.75</v>
      </c>
      <c r="I158" s="46">
        <v>44442</v>
      </c>
      <c r="J158" s="22">
        <v>44515</v>
      </c>
      <c r="K158" s="46">
        <v>45061</v>
      </c>
      <c r="L158" s="30">
        <v>424070891</v>
      </c>
      <c r="M158" s="23"/>
      <c r="N158" s="23">
        <v>452</v>
      </c>
      <c r="O158" s="23" t="s">
        <v>285</v>
      </c>
      <c r="P158" s="23" t="s">
        <v>15</v>
      </c>
      <c r="Q158" s="21"/>
      <c r="R158" s="24">
        <f t="shared" si="2"/>
        <v>126026.75</v>
      </c>
      <c r="S158" s="25"/>
      <c r="T158" s="23" t="s">
        <v>89</v>
      </c>
      <c r="U158" s="3"/>
    </row>
    <row r="159" spans="1:21" ht="43.5" customHeight="1" x14ac:dyDescent="0.2">
      <c r="A159" s="17">
        <v>157</v>
      </c>
      <c r="B159" s="17" t="s">
        <v>290</v>
      </c>
      <c r="C159" s="40" t="s">
        <v>461</v>
      </c>
      <c r="D159" s="40" t="s">
        <v>479</v>
      </c>
      <c r="E159" s="19" t="s">
        <v>538</v>
      </c>
      <c r="F159" s="23" t="s">
        <v>669</v>
      </c>
      <c r="G159" s="55" t="s">
        <v>232</v>
      </c>
      <c r="H159" s="21">
        <v>108785</v>
      </c>
      <c r="I159" s="46">
        <v>44442</v>
      </c>
      <c r="J159" s="22">
        <v>44515</v>
      </c>
      <c r="K159" s="46">
        <v>45061</v>
      </c>
      <c r="L159" s="30">
        <v>424070891</v>
      </c>
      <c r="M159" s="23"/>
      <c r="N159" s="23">
        <v>452</v>
      </c>
      <c r="O159" s="23" t="s">
        <v>285</v>
      </c>
      <c r="P159" s="23" t="s">
        <v>15</v>
      </c>
      <c r="Q159" s="21">
        <f>16000+5757</f>
        <v>21757</v>
      </c>
      <c r="R159" s="24">
        <f t="shared" si="2"/>
        <v>87028</v>
      </c>
      <c r="S159" s="25"/>
      <c r="T159" s="23" t="s">
        <v>89</v>
      </c>
      <c r="U159" s="3"/>
    </row>
    <row r="160" spans="1:21" ht="75" x14ac:dyDescent="0.2">
      <c r="A160" s="17">
        <v>158</v>
      </c>
      <c r="B160" s="17" t="s">
        <v>290</v>
      </c>
      <c r="C160" s="35" t="s">
        <v>355</v>
      </c>
      <c r="D160" s="40" t="s">
        <v>354</v>
      </c>
      <c r="E160" s="19" t="s">
        <v>538</v>
      </c>
      <c r="F160" s="23" t="s">
        <v>670</v>
      </c>
      <c r="G160" s="55" t="s">
        <v>233</v>
      </c>
      <c r="H160" s="21">
        <v>6739</v>
      </c>
      <c r="I160" s="46">
        <v>44445</v>
      </c>
      <c r="J160" s="22">
        <v>44452</v>
      </c>
      <c r="K160" s="46">
        <v>44561</v>
      </c>
      <c r="L160" s="30">
        <v>404873614</v>
      </c>
      <c r="M160" s="23"/>
      <c r="N160" s="23">
        <v>301</v>
      </c>
      <c r="O160" s="23" t="s">
        <v>287</v>
      </c>
      <c r="P160" s="23" t="s">
        <v>15</v>
      </c>
      <c r="Q160" s="21">
        <v>6738</v>
      </c>
      <c r="R160" s="24">
        <f t="shared" si="2"/>
        <v>1</v>
      </c>
      <c r="S160" s="25" t="s">
        <v>27</v>
      </c>
      <c r="T160" s="23"/>
      <c r="U160" s="3"/>
    </row>
    <row r="161" spans="1:21" ht="68" x14ac:dyDescent="0.2">
      <c r="A161" s="17">
        <v>159</v>
      </c>
      <c r="B161" s="17" t="s">
        <v>290</v>
      </c>
      <c r="C161" s="40" t="s">
        <v>481</v>
      </c>
      <c r="D161" s="40" t="s">
        <v>480</v>
      </c>
      <c r="E161" s="19" t="s">
        <v>538</v>
      </c>
      <c r="F161" s="23" t="s">
        <v>671</v>
      </c>
      <c r="G161" s="55" t="s">
        <v>234</v>
      </c>
      <c r="H161" s="21">
        <v>3893</v>
      </c>
      <c r="I161" s="46">
        <v>44446</v>
      </c>
      <c r="J161" s="22">
        <v>44456</v>
      </c>
      <c r="K161" s="46">
        <v>44561</v>
      </c>
      <c r="L161" s="30">
        <v>400283750</v>
      </c>
      <c r="M161" s="23"/>
      <c r="N161" s="23">
        <v>154</v>
      </c>
      <c r="O161" s="23" t="s">
        <v>287</v>
      </c>
      <c r="P161" s="23" t="s">
        <v>15</v>
      </c>
      <c r="Q161" s="21">
        <v>3893</v>
      </c>
      <c r="R161" s="24">
        <f t="shared" si="2"/>
        <v>0</v>
      </c>
      <c r="S161" s="25" t="s">
        <v>27</v>
      </c>
      <c r="T161" s="23"/>
      <c r="U161" s="3"/>
    </row>
    <row r="162" spans="1:21" ht="30" x14ac:dyDescent="0.2">
      <c r="A162" s="17">
        <v>160</v>
      </c>
      <c r="B162" s="17" t="s">
        <v>290</v>
      </c>
      <c r="C162" s="40" t="s">
        <v>316</v>
      </c>
      <c r="D162" s="40" t="s">
        <v>482</v>
      </c>
      <c r="E162" s="23" t="s">
        <v>516</v>
      </c>
      <c r="F162" s="23" t="s">
        <v>672</v>
      </c>
      <c r="G162" s="55" t="s">
        <v>235</v>
      </c>
      <c r="H162" s="21">
        <v>720</v>
      </c>
      <c r="I162" s="46">
        <v>44447</v>
      </c>
      <c r="J162" s="22">
        <v>44500</v>
      </c>
      <c r="K162" s="46">
        <v>44561</v>
      </c>
      <c r="L162" s="30">
        <v>202177205</v>
      </c>
      <c r="M162" s="23"/>
      <c r="N162" s="23">
        <v>343</v>
      </c>
      <c r="O162" s="23" t="s">
        <v>287</v>
      </c>
      <c r="P162" s="23" t="s">
        <v>17</v>
      </c>
      <c r="Q162" s="21">
        <v>720</v>
      </c>
      <c r="R162" s="24">
        <f t="shared" si="2"/>
        <v>0</v>
      </c>
      <c r="S162" s="25" t="s">
        <v>27</v>
      </c>
      <c r="T162" s="23"/>
      <c r="U162" s="3"/>
    </row>
    <row r="163" spans="1:21" ht="75" x14ac:dyDescent="0.2">
      <c r="A163" s="17">
        <v>161</v>
      </c>
      <c r="B163" s="17" t="s">
        <v>290</v>
      </c>
      <c r="C163" s="35" t="s">
        <v>355</v>
      </c>
      <c r="D163" s="40" t="s">
        <v>354</v>
      </c>
      <c r="E163" s="23" t="s">
        <v>81</v>
      </c>
      <c r="F163" s="23"/>
      <c r="G163" s="55" t="s">
        <v>236</v>
      </c>
      <c r="H163" s="21">
        <v>1800</v>
      </c>
      <c r="I163" s="46">
        <v>44448</v>
      </c>
      <c r="J163" s="22">
        <v>44469</v>
      </c>
      <c r="K163" s="46">
        <v>44561</v>
      </c>
      <c r="L163" s="30">
        <v>404873614</v>
      </c>
      <c r="M163" s="23"/>
      <c r="N163" s="23">
        <v>249</v>
      </c>
      <c r="O163" s="23" t="s">
        <v>287</v>
      </c>
      <c r="P163" s="23" t="s">
        <v>39</v>
      </c>
      <c r="Q163" s="21">
        <v>1800</v>
      </c>
      <c r="R163" s="24">
        <f t="shared" si="2"/>
        <v>0</v>
      </c>
      <c r="S163" s="25" t="s">
        <v>27</v>
      </c>
      <c r="T163" s="23"/>
      <c r="U163" s="3"/>
    </row>
    <row r="164" spans="1:21" ht="30" x14ac:dyDescent="0.2">
      <c r="A164" s="17">
        <v>162</v>
      </c>
      <c r="B164" s="17" t="s">
        <v>290</v>
      </c>
      <c r="C164" s="40" t="s">
        <v>484</v>
      </c>
      <c r="D164" s="40" t="s">
        <v>483</v>
      </c>
      <c r="E164" s="23" t="s">
        <v>81</v>
      </c>
      <c r="F164" s="23"/>
      <c r="G164" s="55" t="s">
        <v>237</v>
      </c>
      <c r="H164" s="21">
        <v>30</v>
      </c>
      <c r="I164" s="46">
        <v>44448</v>
      </c>
      <c r="J164" s="22">
        <v>44816</v>
      </c>
      <c r="K164" s="46">
        <v>44561</v>
      </c>
      <c r="L164" s="30">
        <v>405063755</v>
      </c>
      <c r="M164" s="23"/>
      <c r="N164" s="23">
        <v>724</v>
      </c>
      <c r="O164" s="23" t="s">
        <v>287</v>
      </c>
      <c r="P164" s="23" t="s">
        <v>39</v>
      </c>
      <c r="Q164" s="21">
        <v>30</v>
      </c>
      <c r="R164" s="24">
        <f t="shared" si="2"/>
        <v>0</v>
      </c>
      <c r="S164" s="25" t="s">
        <v>27</v>
      </c>
      <c r="T164" s="23"/>
      <c r="U164" s="3"/>
    </row>
    <row r="165" spans="1:21" ht="75" x14ac:dyDescent="0.2">
      <c r="A165" s="17">
        <v>163</v>
      </c>
      <c r="B165" s="17" t="s">
        <v>290</v>
      </c>
      <c r="C165" s="40" t="s">
        <v>486</v>
      </c>
      <c r="D165" s="40" t="s">
        <v>485</v>
      </c>
      <c r="E165" s="19" t="s">
        <v>538</v>
      </c>
      <c r="F165" s="23" t="s">
        <v>673</v>
      </c>
      <c r="G165" s="55" t="s">
        <v>238</v>
      </c>
      <c r="H165" s="21">
        <v>37654.160000000003</v>
      </c>
      <c r="I165" s="46">
        <v>44449</v>
      </c>
      <c r="J165" s="22">
        <v>44508</v>
      </c>
      <c r="K165" s="46">
        <v>44620</v>
      </c>
      <c r="L165" s="30">
        <v>205261429</v>
      </c>
      <c r="M165" s="23" t="s">
        <v>273</v>
      </c>
      <c r="N165" s="23">
        <v>375</v>
      </c>
      <c r="O165" s="23" t="s">
        <v>287</v>
      </c>
      <c r="P165" s="23" t="s">
        <v>15</v>
      </c>
      <c r="Q165" s="21"/>
      <c r="R165" s="24">
        <f t="shared" si="2"/>
        <v>37654.160000000003</v>
      </c>
      <c r="S165" s="25"/>
      <c r="T165" s="23"/>
      <c r="U165" s="3"/>
    </row>
    <row r="166" spans="1:21" ht="30" x14ac:dyDescent="0.2">
      <c r="A166" s="17">
        <v>164</v>
      </c>
      <c r="B166" s="17" t="s">
        <v>290</v>
      </c>
      <c r="C166" s="40" t="s">
        <v>488</v>
      </c>
      <c r="D166" s="40" t="s">
        <v>487</v>
      </c>
      <c r="E166" s="19" t="s">
        <v>538</v>
      </c>
      <c r="F166" s="23" t="s">
        <v>674</v>
      </c>
      <c r="G166" s="55" t="s">
        <v>239</v>
      </c>
      <c r="H166" s="21">
        <v>242810.91</v>
      </c>
      <c r="I166" s="46">
        <v>44449</v>
      </c>
      <c r="J166" s="22">
        <v>44527</v>
      </c>
      <c r="K166" s="46">
        <v>44338</v>
      </c>
      <c r="L166" s="42">
        <v>224091701</v>
      </c>
      <c r="M166" s="23"/>
      <c r="N166" s="23">
        <v>451</v>
      </c>
      <c r="O166" s="23" t="s">
        <v>287</v>
      </c>
      <c r="P166" s="23" t="s">
        <v>15</v>
      </c>
      <c r="Q166" s="21">
        <f>30000+18560</f>
        <v>48560</v>
      </c>
      <c r="R166" s="24">
        <f t="shared" si="2"/>
        <v>194250.91</v>
      </c>
      <c r="S166" s="25"/>
      <c r="T166" s="23"/>
      <c r="U166" s="3"/>
    </row>
    <row r="167" spans="1:21" ht="60" x14ac:dyDescent="0.2">
      <c r="A167" s="17">
        <v>165</v>
      </c>
      <c r="B167" s="17" t="s">
        <v>290</v>
      </c>
      <c r="C167" s="40" t="s">
        <v>490</v>
      </c>
      <c r="D167" s="40" t="s">
        <v>489</v>
      </c>
      <c r="E167" s="19" t="s">
        <v>538</v>
      </c>
      <c r="F167" s="23" t="s">
        <v>675</v>
      </c>
      <c r="G167" s="55" t="s">
        <v>240</v>
      </c>
      <c r="H167" s="21">
        <v>56099.99</v>
      </c>
      <c r="I167" s="46">
        <v>44453</v>
      </c>
      <c r="J167" s="22">
        <v>44538</v>
      </c>
      <c r="K167" s="46">
        <v>45085</v>
      </c>
      <c r="L167" s="30">
        <v>424066156</v>
      </c>
      <c r="M167" s="23"/>
      <c r="N167" s="23">
        <v>452</v>
      </c>
      <c r="O167" s="23" t="s">
        <v>285</v>
      </c>
      <c r="P167" s="23" t="s">
        <v>15</v>
      </c>
      <c r="Q167" s="21"/>
      <c r="R167" s="24">
        <f t="shared" si="2"/>
        <v>56099.99</v>
      </c>
      <c r="S167" s="23"/>
      <c r="T167" s="23" t="s">
        <v>89</v>
      </c>
      <c r="U167" s="3"/>
    </row>
    <row r="168" spans="1:21" ht="62" x14ac:dyDescent="0.2">
      <c r="A168" s="17">
        <v>166</v>
      </c>
      <c r="B168" s="17" t="s">
        <v>290</v>
      </c>
      <c r="C168" s="40" t="s">
        <v>306</v>
      </c>
      <c r="D168" s="40" t="s">
        <v>491</v>
      </c>
      <c r="E168" s="23" t="s">
        <v>81</v>
      </c>
      <c r="F168" s="23"/>
      <c r="G168" s="55" t="s">
        <v>241</v>
      </c>
      <c r="H168" s="21">
        <v>80</v>
      </c>
      <c r="I168" s="46">
        <v>44454</v>
      </c>
      <c r="J168" s="22">
        <v>44561</v>
      </c>
      <c r="K168" s="46">
        <v>44620</v>
      </c>
      <c r="L168" s="47">
        <v>206276340</v>
      </c>
      <c r="M168" s="23"/>
      <c r="N168" s="23">
        <v>501</v>
      </c>
      <c r="O168" s="23" t="s">
        <v>287</v>
      </c>
      <c r="P168" s="23" t="s">
        <v>39</v>
      </c>
      <c r="Q168" s="21"/>
      <c r="R168" s="24">
        <f t="shared" si="2"/>
        <v>80</v>
      </c>
      <c r="S168" s="23"/>
      <c r="T168" s="23"/>
      <c r="U168" s="3"/>
    </row>
    <row r="169" spans="1:21" ht="52.5" customHeight="1" x14ac:dyDescent="0.2">
      <c r="A169" s="17">
        <v>167</v>
      </c>
      <c r="B169" s="17" t="s">
        <v>291</v>
      </c>
      <c r="C169" s="40" t="s">
        <v>492</v>
      </c>
      <c r="D169" s="40"/>
      <c r="E169" s="23" t="s">
        <v>81</v>
      </c>
      <c r="F169" s="23"/>
      <c r="G169" s="55" t="s">
        <v>242</v>
      </c>
      <c r="H169" s="21">
        <v>18485.28</v>
      </c>
      <c r="I169" s="46">
        <v>44455</v>
      </c>
      <c r="J169" s="22">
        <v>44498</v>
      </c>
      <c r="K169" s="46">
        <v>44712</v>
      </c>
      <c r="L169" s="63">
        <v>47001007848</v>
      </c>
      <c r="M169" s="23"/>
      <c r="N169" s="23">
        <v>452</v>
      </c>
      <c r="O169" s="23" t="s">
        <v>285</v>
      </c>
      <c r="P169" s="23" t="s">
        <v>39</v>
      </c>
      <c r="Q169" s="21"/>
      <c r="R169" s="24">
        <f t="shared" si="2"/>
        <v>18485.28</v>
      </c>
      <c r="S169" s="25"/>
      <c r="T169" s="23" t="s">
        <v>89</v>
      </c>
      <c r="U169" s="3"/>
    </row>
    <row r="170" spans="1:21" ht="30" x14ac:dyDescent="0.2">
      <c r="A170" s="17">
        <v>168</v>
      </c>
      <c r="B170" s="17" t="s">
        <v>290</v>
      </c>
      <c r="C170" s="40" t="s">
        <v>373</v>
      </c>
      <c r="D170" s="40" t="s">
        <v>372</v>
      </c>
      <c r="E170" s="23" t="s">
        <v>516</v>
      </c>
      <c r="F170" s="23" t="s">
        <v>625</v>
      </c>
      <c r="G170" s="54" t="s">
        <v>243</v>
      </c>
      <c r="H170" s="21">
        <v>230</v>
      </c>
      <c r="I170" s="46">
        <v>44459</v>
      </c>
      <c r="J170" s="22">
        <v>44561</v>
      </c>
      <c r="K170" s="46">
        <v>45458</v>
      </c>
      <c r="L170" s="47">
        <v>216402701</v>
      </c>
      <c r="M170" s="23"/>
      <c r="N170" s="23">
        <v>314</v>
      </c>
      <c r="O170" s="23" t="s">
        <v>287</v>
      </c>
      <c r="P170" s="23" t="s">
        <v>17</v>
      </c>
      <c r="Q170" s="21">
        <v>230</v>
      </c>
      <c r="R170" s="24">
        <f t="shared" si="2"/>
        <v>0</v>
      </c>
      <c r="S170" s="25" t="s">
        <v>27</v>
      </c>
      <c r="T170" s="23"/>
      <c r="U170" s="3"/>
    </row>
    <row r="171" spans="1:21" ht="45" x14ac:dyDescent="0.2">
      <c r="A171" s="17">
        <v>169</v>
      </c>
      <c r="B171" s="17" t="s">
        <v>290</v>
      </c>
      <c r="C171" s="40" t="s">
        <v>432</v>
      </c>
      <c r="D171" s="40" t="s">
        <v>493</v>
      </c>
      <c r="E171" s="23" t="s">
        <v>81</v>
      </c>
      <c r="F171" s="23"/>
      <c r="G171" s="54" t="s">
        <v>244</v>
      </c>
      <c r="H171" s="21">
        <v>680</v>
      </c>
      <c r="I171" s="46">
        <v>44460</v>
      </c>
      <c r="J171" s="22">
        <v>44561</v>
      </c>
      <c r="K171" s="46">
        <v>44592</v>
      </c>
      <c r="L171" s="47">
        <v>205189142</v>
      </c>
      <c r="M171" s="47"/>
      <c r="N171" s="23">
        <v>503</v>
      </c>
      <c r="O171" s="23" t="s">
        <v>287</v>
      </c>
      <c r="P171" s="23" t="s">
        <v>39</v>
      </c>
      <c r="Q171" s="21"/>
      <c r="R171" s="24">
        <f t="shared" si="2"/>
        <v>680</v>
      </c>
      <c r="S171" s="23"/>
      <c r="T171" s="23"/>
      <c r="U171" s="3"/>
    </row>
    <row r="172" spans="1:21" ht="30" x14ac:dyDescent="0.2">
      <c r="A172" s="17">
        <v>170</v>
      </c>
      <c r="B172" s="17" t="s">
        <v>290</v>
      </c>
      <c r="C172" s="40" t="s">
        <v>495</v>
      </c>
      <c r="D172" s="40" t="s">
        <v>494</v>
      </c>
      <c r="E172" s="23" t="s">
        <v>516</v>
      </c>
      <c r="F172" s="23" t="s">
        <v>523</v>
      </c>
      <c r="G172" s="54" t="s">
        <v>20</v>
      </c>
      <c r="H172" s="21">
        <v>819.7</v>
      </c>
      <c r="I172" s="46">
        <v>44460</v>
      </c>
      <c r="J172" s="22">
        <v>44561</v>
      </c>
      <c r="K172" s="46">
        <v>44620</v>
      </c>
      <c r="L172" s="47">
        <v>441555005</v>
      </c>
      <c r="M172" s="23"/>
      <c r="N172" s="23">
        <v>336</v>
      </c>
      <c r="O172" s="23" t="s">
        <v>287</v>
      </c>
      <c r="P172" s="23" t="s">
        <v>17</v>
      </c>
      <c r="Q172" s="21">
        <f>686.5+133.2</f>
        <v>819.7</v>
      </c>
      <c r="R172" s="24">
        <f t="shared" si="2"/>
        <v>0</v>
      </c>
      <c r="S172" s="25" t="s">
        <v>27</v>
      </c>
      <c r="T172" s="23"/>
      <c r="U172" s="3"/>
    </row>
    <row r="173" spans="1:21" ht="90" x14ac:dyDescent="0.2">
      <c r="A173" s="17">
        <v>171</v>
      </c>
      <c r="B173" s="17" t="s">
        <v>290</v>
      </c>
      <c r="C173" s="40" t="s">
        <v>488</v>
      </c>
      <c r="D173" s="40" t="s">
        <v>487</v>
      </c>
      <c r="E173" s="19" t="s">
        <v>538</v>
      </c>
      <c r="F173" s="23" t="s">
        <v>676</v>
      </c>
      <c r="G173" s="54" t="s">
        <v>245</v>
      </c>
      <c r="H173" s="21">
        <v>192213.98</v>
      </c>
      <c r="I173" s="46">
        <v>44461</v>
      </c>
      <c r="J173" s="46">
        <v>44546</v>
      </c>
      <c r="K173" s="46">
        <v>45093</v>
      </c>
      <c r="L173" s="47">
        <v>224091701</v>
      </c>
      <c r="M173" s="23"/>
      <c r="N173" s="23">
        <v>452</v>
      </c>
      <c r="O173" s="23" t="s">
        <v>285</v>
      </c>
      <c r="P173" s="23" t="s">
        <v>15</v>
      </c>
      <c r="Q173" s="21">
        <f>6400+15000+5000</f>
        <v>26400</v>
      </c>
      <c r="R173" s="24">
        <f t="shared" si="2"/>
        <v>165813.98000000001</v>
      </c>
      <c r="S173" s="23"/>
      <c r="T173" s="23" t="s">
        <v>89</v>
      </c>
      <c r="U173" s="3"/>
    </row>
    <row r="174" spans="1:21" ht="75" x14ac:dyDescent="0.2">
      <c r="A174" s="17">
        <v>172</v>
      </c>
      <c r="B174" s="17" t="s">
        <v>291</v>
      </c>
      <c r="C174" s="40" t="s">
        <v>323</v>
      </c>
      <c r="D174" s="40"/>
      <c r="E174" s="23" t="s">
        <v>81</v>
      </c>
      <c r="F174" s="23"/>
      <c r="G174" s="54" t="s">
        <v>246</v>
      </c>
      <c r="H174" s="21">
        <v>54.9</v>
      </c>
      <c r="I174" s="46">
        <v>44461</v>
      </c>
      <c r="J174" s="46">
        <v>44461</v>
      </c>
      <c r="K174" s="46">
        <v>44561</v>
      </c>
      <c r="L174" s="47">
        <v>47001005891</v>
      </c>
      <c r="M174" s="23"/>
      <c r="N174" s="23">
        <v>799</v>
      </c>
      <c r="O174" s="23" t="s">
        <v>287</v>
      </c>
      <c r="P174" s="23" t="s">
        <v>39</v>
      </c>
      <c r="Q174" s="21">
        <v>54.9</v>
      </c>
      <c r="R174" s="24">
        <f t="shared" si="2"/>
        <v>0</v>
      </c>
      <c r="S174" s="25" t="s">
        <v>27</v>
      </c>
      <c r="T174" s="23"/>
      <c r="U174" s="3"/>
    </row>
    <row r="175" spans="1:21" ht="60" x14ac:dyDescent="0.2">
      <c r="A175" s="17">
        <v>173</v>
      </c>
      <c r="B175" s="17" t="s">
        <v>290</v>
      </c>
      <c r="C175" s="40" t="s">
        <v>470</v>
      </c>
      <c r="D175" s="40" t="s">
        <v>496</v>
      </c>
      <c r="E175" s="19" t="s">
        <v>538</v>
      </c>
      <c r="F175" s="23" t="s">
        <v>677</v>
      </c>
      <c r="G175" s="54" t="s">
        <v>247</v>
      </c>
      <c r="H175" s="21">
        <v>220270</v>
      </c>
      <c r="I175" s="46">
        <v>44462</v>
      </c>
      <c r="J175" s="46">
        <v>44575</v>
      </c>
      <c r="K175" s="46">
        <v>45121</v>
      </c>
      <c r="L175" s="47">
        <v>224069022</v>
      </c>
      <c r="M175" s="23"/>
      <c r="N175" s="23">
        <v>452</v>
      </c>
      <c r="O175" s="23" t="s">
        <v>287</v>
      </c>
      <c r="P175" s="23" t="s">
        <v>15</v>
      </c>
      <c r="Q175" s="21">
        <f>44054</f>
        <v>44054</v>
      </c>
      <c r="R175" s="24">
        <f t="shared" si="2"/>
        <v>176216</v>
      </c>
      <c r="S175" s="25"/>
      <c r="T175" s="23"/>
      <c r="U175" s="3"/>
    </row>
    <row r="176" spans="1:21" ht="45" x14ac:dyDescent="0.2">
      <c r="A176" s="17">
        <v>174</v>
      </c>
      <c r="B176" s="17" t="s">
        <v>291</v>
      </c>
      <c r="C176" s="40" t="s">
        <v>376</v>
      </c>
      <c r="D176" s="40"/>
      <c r="E176" s="23" t="s">
        <v>81</v>
      </c>
      <c r="F176" s="23"/>
      <c r="G176" s="54" t="s">
        <v>248</v>
      </c>
      <c r="H176" s="21">
        <v>200</v>
      </c>
      <c r="I176" s="46">
        <v>44463</v>
      </c>
      <c r="J176" s="46">
        <v>44466</v>
      </c>
      <c r="L176" s="47">
        <v>47001014930</v>
      </c>
      <c r="M176" s="23"/>
      <c r="N176" s="50" t="s">
        <v>36</v>
      </c>
      <c r="O176" s="23" t="s">
        <v>287</v>
      </c>
      <c r="P176" s="23" t="s">
        <v>39</v>
      </c>
      <c r="Q176" s="21">
        <v>200</v>
      </c>
      <c r="R176" s="24">
        <f t="shared" si="2"/>
        <v>0</v>
      </c>
      <c r="S176" s="25" t="s">
        <v>27</v>
      </c>
      <c r="T176" s="23"/>
      <c r="U176" s="3"/>
    </row>
    <row r="177" spans="1:21" ht="30" x14ac:dyDescent="0.2">
      <c r="A177" s="17">
        <v>175</v>
      </c>
      <c r="B177" s="17" t="s">
        <v>290</v>
      </c>
      <c r="C177" s="40" t="s">
        <v>472</v>
      </c>
      <c r="D177" s="40" t="s">
        <v>471</v>
      </c>
      <c r="E177" s="23" t="s">
        <v>555</v>
      </c>
      <c r="F177" s="23" t="s">
        <v>678</v>
      </c>
      <c r="G177" s="54" t="s">
        <v>84</v>
      </c>
      <c r="H177" s="21">
        <v>94.5</v>
      </c>
      <c r="I177" s="46">
        <v>44463</v>
      </c>
      <c r="J177" s="46">
        <v>44500</v>
      </c>
      <c r="K177" s="46">
        <v>44926</v>
      </c>
      <c r="L177" s="47">
        <v>404420649</v>
      </c>
      <c r="M177" s="23"/>
      <c r="N177" s="23">
        <v>331</v>
      </c>
      <c r="O177" s="23" t="s">
        <v>287</v>
      </c>
      <c r="P177" s="23" t="s">
        <v>17</v>
      </c>
      <c r="Q177" s="21"/>
      <c r="R177" s="24">
        <f t="shared" si="2"/>
        <v>94.5</v>
      </c>
      <c r="S177" s="23"/>
      <c r="T177" s="23"/>
      <c r="U177" s="3"/>
    </row>
    <row r="178" spans="1:21" ht="45" x14ac:dyDescent="0.2">
      <c r="A178" s="17">
        <v>176</v>
      </c>
      <c r="B178" s="17" t="s">
        <v>290</v>
      </c>
      <c r="C178" s="40" t="s">
        <v>501</v>
      </c>
      <c r="D178" s="40" t="s">
        <v>497</v>
      </c>
      <c r="E178" s="19" t="s">
        <v>538</v>
      </c>
      <c r="F178" s="23" t="s">
        <v>679</v>
      </c>
      <c r="G178" s="54" t="s">
        <v>249</v>
      </c>
      <c r="H178" s="21">
        <v>139775.35</v>
      </c>
      <c r="I178" s="46">
        <v>44467</v>
      </c>
      <c r="J178" s="46">
        <v>44552</v>
      </c>
      <c r="K178" s="46">
        <v>45099</v>
      </c>
      <c r="L178" s="28">
        <v>405137230</v>
      </c>
      <c r="M178" s="23"/>
      <c r="N178" s="23">
        <v>452</v>
      </c>
      <c r="O178" s="23" t="s">
        <v>287</v>
      </c>
      <c r="P178" s="23" t="s">
        <v>15</v>
      </c>
      <c r="Q178" s="21"/>
      <c r="R178" s="24">
        <f t="shared" si="2"/>
        <v>139775.35</v>
      </c>
      <c r="S178" s="25"/>
      <c r="T178" s="23"/>
      <c r="U178" s="3"/>
    </row>
    <row r="179" spans="1:21" ht="75" x14ac:dyDescent="0.2">
      <c r="A179" s="17">
        <v>177</v>
      </c>
      <c r="B179" s="17" t="s">
        <v>290</v>
      </c>
      <c r="C179" s="40" t="s">
        <v>502</v>
      </c>
      <c r="D179" s="40" t="s">
        <v>498</v>
      </c>
      <c r="E179" s="19" t="s">
        <v>538</v>
      </c>
      <c r="F179" s="23" t="s">
        <v>680</v>
      </c>
      <c r="G179" s="54" t="s">
        <v>250</v>
      </c>
      <c r="H179" s="21">
        <v>59288.33</v>
      </c>
      <c r="I179" s="46">
        <v>44467</v>
      </c>
      <c r="J179" s="46">
        <v>44510</v>
      </c>
      <c r="K179" s="46">
        <v>45056</v>
      </c>
      <c r="L179" s="30">
        <v>402046601</v>
      </c>
      <c r="M179" s="23"/>
      <c r="N179" s="23">
        <v>451</v>
      </c>
      <c r="O179" s="23" t="s">
        <v>287</v>
      </c>
      <c r="P179" s="23" t="s">
        <v>15</v>
      </c>
      <c r="Q179" s="21"/>
      <c r="R179" s="24">
        <f t="shared" si="2"/>
        <v>59288.33</v>
      </c>
      <c r="S179" s="25"/>
      <c r="T179" s="23"/>
      <c r="U179" s="3"/>
    </row>
    <row r="180" spans="1:21" ht="75" x14ac:dyDescent="0.2">
      <c r="A180" s="17">
        <v>178</v>
      </c>
      <c r="B180" s="17" t="s">
        <v>290</v>
      </c>
      <c r="C180" s="40" t="s">
        <v>503</v>
      </c>
      <c r="D180" s="40" t="s">
        <v>499</v>
      </c>
      <c r="E180" s="23" t="s">
        <v>81</v>
      </c>
      <c r="F180" s="23"/>
      <c r="G180" s="54" t="s">
        <v>251</v>
      </c>
      <c r="H180" s="21">
        <v>1570</v>
      </c>
      <c r="I180" s="46">
        <v>44470</v>
      </c>
      <c r="J180" s="46">
        <v>44530</v>
      </c>
      <c r="K180" s="46">
        <v>44561</v>
      </c>
      <c r="L180" s="30">
        <v>406325187</v>
      </c>
      <c r="M180" s="23"/>
      <c r="N180" s="23">
        <v>313</v>
      </c>
      <c r="O180" s="23" t="s">
        <v>287</v>
      </c>
      <c r="P180" s="23" t="s">
        <v>39</v>
      </c>
      <c r="Q180" s="21">
        <v>1570</v>
      </c>
      <c r="R180" s="24">
        <f t="shared" si="2"/>
        <v>0</v>
      </c>
      <c r="S180" s="25" t="s">
        <v>27</v>
      </c>
      <c r="T180" s="23"/>
      <c r="U180" s="3"/>
    </row>
    <row r="181" spans="1:21" ht="30" x14ac:dyDescent="0.2">
      <c r="A181" s="17">
        <v>179</v>
      </c>
      <c r="B181" s="17" t="s">
        <v>290</v>
      </c>
      <c r="C181" s="40" t="s">
        <v>504</v>
      </c>
      <c r="D181" s="40" t="s">
        <v>500</v>
      </c>
      <c r="E181" s="23" t="s">
        <v>516</v>
      </c>
      <c r="F181" s="23" t="s">
        <v>681</v>
      </c>
      <c r="G181" s="54" t="s">
        <v>252</v>
      </c>
      <c r="H181" s="21">
        <v>86523.99</v>
      </c>
      <c r="I181" s="46">
        <v>44470</v>
      </c>
      <c r="J181" s="46">
        <v>44561</v>
      </c>
      <c r="K181" s="46">
        <v>44620</v>
      </c>
      <c r="L181" s="30">
        <v>404459689</v>
      </c>
      <c r="M181" s="23" t="s">
        <v>274</v>
      </c>
      <c r="N181" s="23">
        <v>601</v>
      </c>
      <c r="O181" s="23" t="s">
        <v>286</v>
      </c>
      <c r="P181" s="23" t="s">
        <v>17</v>
      </c>
      <c r="Q181" s="21"/>
      <c r="R181" s="24">
        <f t="shared" si="2"/>
        <v>86523.99</v>
      </c>
      <c r="S181" s="23"/>
      <c r="T181" s="23" t="s">
        <v>266</v>
      </c>
      <c r="U181" s="3"/>
    </row>
    <row r="182" spans="1:21" ht="45" x14ac:dyDescent="0.2">
      <c r="A182" s="17">
        <v>180</v>
      </c>
      <c r="B182" s="17" t="s">
        <v>292</v>
      </c>
      <c r="C182" s="40" t="s">
        <v>439</v>
      </c>
      <c r="D182" s="40"/>
      <c r="E182" s="23" t="s">
        <v>81</v>
      </c>
      <c r="F182" s="23"/>
      <c r="G182" s="54" t="s">
        <v>253</v>
      </c>
      <c r="H182" s="21">
        <v>750</v>
      </c>
      <c r="I182" s="46">
        <v>44470</v>
      </c>
      <c r="J182" s="46">
        <v>44561</v>
      </c>
      <c r="K182" s="46">
        <v>44620</v>
      </c>
      <c r="L182" s="30">
        <v>47001002683</v>
      </c>
      <c r="M182" s="23"/>
      <c r="N182" s="23">
        <v>983</v>
      </c>
      <c r="O182" s="23" t="s">
        <v>287</v>
      </c>
      <c r="P182" s="23" t="s">
        <v>39</v>
      </c>
      <c r="Q182" s="21">
        <f>314.8+78.7</f>
        <v>393.5</v>
      </c>
      <c r="R182" s="24">
        <f t="shared" si="2"/>
        <v>356.5</v>
      </c>
      <c r="S182" s="23"/>
      <c r="T182" s="23"/>
      <c r="U182" s="3"/>
    </row>
    <row r="183" spans="1:21" ht="60" x14ac:dyDescent="0.2">
      <c r="A183" s="17">
        <v>181</v>
      </c>
      <c r="B183" s="17" t="s">
        <v>290</v>
      </c>
      <c r="C183" s="40" t="s">
        <v>505</v>
      </c>
      <c r="D183" s="40" t="s">
        <v>409</v>
      </c>
      <c r="E183" s="19" t="s">
        <v>538</v>
      </c>
      <c r="F183" s="23" t="s">
        <v>682</v>
      </c>
      <c r="G183" s="54" t="s">
        <v>254</v>
      </c>
      <c r="H183" s="21">
        <v>135919.99</v>
      </c>
      <c r="I183" s="46">
        <v>44474</v>
      </c>
      <c r="J183" s="46">
        <v>44559</v>
      </c>
      <c r="K183" s="46">
        <v>45106</v>
      </c>
      <c r="L183" s="30">
        <v>401983804</v>
      </c>
      <c r="M183" s="23"/>
      <c r="N183" s="23">
        <v>452</v>
      </c>
      <c r="O183" s="23" t="s">
        <v>285</v>
      </c>
      <c r="P183" s="23" t="s">
        <v>39</v>
      </c>
      <c r="Q183" s="21">
        <f>12000+15183</f>
        <v>27183</v>
      </c>
      <c r="R183" s="24">
        <f t="shared" si="2"/>
        <v>108736.98999999999</v>
      </c>
      <c r="S183" s="23"/>
      <c r="T183" s="23" t="s">
        <v>89</v>
      </c>
      <c r="U183" s="3"/>
    </row>
    <row r="184" spans="1:21" ht="105" x14ac:dyDescent="0.2">
      <c r="A184" s="17">
        <v>182</v>
      </c>
      <c r="B184" s="17" t="s">
        <v>290</v>
      </c>
      <c r="C184" s="40" t="s">
        <v>379</v>
      </c>
      <c r="D184" s="40" t="s">
        <v>465</v>
      </c>
      <c r="E184" s="23" t="s">
        <v>81</v>
      </c>
      <c r="F184" s="23"/>
      <c r="G184" s="54" t="s">
        <v>275</v>
      </c>
      <c r="H184" s="21">
        <v>840</v>
      </c>
      <c r="I184" s="46">
        <v>44476</v>
      </c>
      <c r="J184" s="46">
        <v>44477</v>
      </c>
      <c r="K184" s="46">
        <v>44561</v>
      </c>
      <c r="L184" s="28">
        <v>424252150</v>
      </c>
      <c r="M184" s="23"/>
      <c r="N184" s="23">
        <v>553</v>
      </c>
      <c r="O184" s="23" t="s">
        <v>287</v>
      </c>
      <c r="P184" s="23" t="s">
        <v>39</v>
      </c>
      <c r="Q184" s="21"/>
      <c r="R184" s="24">
        <f t="shared" si="2"/>
        <v>840</v>
      </c>
      <c r="S184" s="25"/>
      <c r="T184" s="23"/>
      <c r="U184" s="3"/>
    </row>
    <row r="185" spans="1:21" ht="90" x14ac:dyDescent="0.2">
      <c r="A185" s="17">
        <v>183</v>
      </c>
      <c r="B185" s="17" t="s">
        <v>292</v>
      </c>
      <c r="C185" s="40" t="s">
        <v>506</v>
      </c>
      <c r="D185" s="40"/>
      <c r="E185" s="23" t="s">
        <v>81</v>
      </c>
      <c r="F185" s="23"/>
      <c r="G185" s="54" t="s">
        <v>276</v>
      </c>
      <c r="H185" s="21">
        <v>180</v>
      </c>
      <c r="I185" s="46">
        <v>44480</v>
      </c>
      <c r="J185" s="46">
        <v>44498</v>
      </c>
      <c r="K185" s="46">
        <v>44561</v>
      </c>
      <c r="L185" s="30">
        <v>47001000252</v>
      </c>
      <c r="M185" s="23"/>
      <c r="N185" s="23">
        <v>795</v>
      </c>
      <c r="O185" s="23" t="s">
        <v>287</v>
      </c>
      <c r="P185" s="23" t="s">
        <v>39</v>
      </c>
      <c r="Q185" s="21"/>
      <c r="R185" s="24">
        <f t="shared" si="2"/>
        <v>180</v>
      </c>
      <c r="S185" s="23"/>
      <c r="T185" s="23"/>
      <c r="U185" s="3"/>
    </row>
    <row r="186" spans="1:21" ht="68.25" customHeight="1" x14ac:dyDescent="0.2">
      <c r="A186" s="17">
        <v>184</v>
      </c>
      <c r="B186" s="17" t="s">
        <v>290</v>
      </c>
      <c r="C186" s="40" t="s">
        <v>508</v>
      </c>
      <c r="D186" s="40" t="s">
        <v>507</v>
      </c>
      <c r="E186" s="19" t="s">
        <v>538</v>
      </c>
      <c r="F186" s="23" t="s">
        <v>683</v>
      </c>
      <c r="G186" s="54" t="s">
        <v>277</v>
      </c>
      <c r="H186" s="21">
        <v>17763.990000000002</v>
      </c>
      <c r="I186" s="46">
        <v>44482</v>
      </c>
      <c r="J186" s="46">
        <v>44511</v>
      </c>
      <c r="K186" s="46">
        <v>44620</v>
      </c>
      <c r="L186" s="28">
        <v>424073111</v>
      </c>
      <c r="M186" s="23"/>
      <c r="N186" s="23">
        <v>453</v>
      </c>
      <c r="O186" s="23" t="s">
        <v>287</v>
      </c>
      <c r="P186" s="23" t="s">
        <v>15</v>
      </c>
      <c r="Q186" s="21"/>
      <c r="R186" s="24">
        <f t="shared" si="2"/>
        <v>17763.990000000002</v>
      </c>
      <c r="S186" s="25"/>
      <c r="T186" s="23"/>
      <c r="U186" s="3"/>
    </row>
    <row r="187" spans="1:21" ht="45" x14ac:dyDescent="0.2">
      <c r="A187" s="17">
        <v>185</v>
      </c>
      <c r="B187" s="17" t="s">
        <v>290</v>
      </c>
      <c r="C187" s="40" t="s">
        <v>510</v>
      </c>
      <c r="D187" s="40" t="s">
        <v>509</v>
      </c>
      <c r="E187" s="19" t="s">
        <v>538</v>
      </c>
      <c r="F187" s="23" t="s">
        <v>684</v>
      </c>
      <c r="G187" s="54" t="s">
        <v>278</v>
      </c>
      <c r="H187" s="21">
        <v>199339.09</v>
      </c>
      <c r="I187" s="46">
        <v>44482</v>
      </c>
      <c r="J187" s="46">
        <v>44708</v>
      </c>
      <c r="K187" s="46">
        <v>45257</v>
      </c>
      <c r="L187" s="30">
        <v>424065914</v>
      </c>
      <c r="M187" s="23"/>
      <c r="N187" s="23">
        <v>451</v>
      </c>
      <c r="O187" s="23" t="s">
        <v>287</v>
      </c>
      <c r="P187" s="23" t="s">
        <v>15</v>
      </c>
      <c r="Q187" s="21"/>
      <c r="R187" s="24">
        <f t="shared" si="2"/>
        <v>199339.09</v>
      </c>
      <c r="S187" s="25"/>
      <c r="T187" s="23"/>
      <c r="U187" s="3"/>
    </row>
    <row r="188" spans="1:21" ht="30" x14ac:dyDescent="0.2">
      <c r="A188" s="17">
        <v>186</v>
      </c>
      <c r="B188" s="17" t="s">
        <v>291</v>
      </c>
      <c r="C188" s="40" t="s">
        <v>376</v>
      </c>
      <c r="D188" s="40"/>
      <c r="E188" s="23" t="s">
        <v>81</v>
      </c>
      <c r="F188" s="23"/>
      <c r="G188" s="54" t="s">
        <v>279</v>
      </c>
      <c r="H188" s="21">
        <v>200</v>
      </c>
      <c r="I188" s="46">
        <v>44484</v>
      </c>
      <c r="J188" s="46">
        <v>44486</v>
      </c>
      <c r="K188" s="46">
        <v>44561</v>
      </c>
      <c r="L188" s="30">
        <v>47001014930</v>
      </c>
      <c r="M188" s="23"/>
      <c r="N188" s="50" t="s">
        <v>36</v>
      </c>
      <c r="O188" s="23" t="s">
        <v>287</v>
      </c>
      <c r="P188" s="23" t="s">
        <v>39</v>
      </c>
      <c r="Q188" s="21"/>
      <c r="R188" s="24">
        <f t="shared" si="2"/>
        <v>200</v>
      </c>
      <c r="S188" s="23"/>
      <c r="T188" s="23"/>
      <c r="U188" s="3"/>
    </row>
    <row r="189" spans="1:21" ht="80.25" customHeight="1" x14ac:dyDescent="0.2">
      <c r="A189" s="17">
        <v>187</v>
      </c>
      <c r="B189" s="17" t="s">
        <v>294</v>
      </c>
      <c r="C189" s="31" t="s">
        <v>511</v>
      </c>
      <c r="D189" s="40"/>
      <c r="E189" s="23" t="s">
        <v>81</v>
      </c>
      <c r="F189" s="23"/>
      <c r="G189" s="54" t="s">
        <v>280</v>
      </c>
      <c r="H189" s="21">
        <v>26522.07</v>
      </c>
      <c r="I189" s="46">
        <v>44487</v>
      </c>
      <c r="J189" s="46">
        <v>44543</v>
      </c>
      <c r="K189" s="46">
        <v>44712</v>
      </c>
      <c r="L189" s="63">
        <v>224092498</v>
      </c>
      <c r="M189" s="23"/>
      <c r="N189" s="23">
        <v>452</v>
      </c>
      <c r="O189" s="23" t="s">
        <v>285</v>
      </c>
      <c r="P189" s="23" t="s">
        <v>39</v>
      </c>
      <c r="Q189" s="21"/>
      <c r="R189" s="24">
        <f t="shared" si="2"/>
        <v>26522.07</v>
      </c>
      <c r="S189" s="23"/>
      <c r="T189" s="23" t="s">
        <v>89</v>
      </c>
      <c r="U189" s="3"/>
    </row>
    <row r="190" spans="1:21" ht="45" x14ac:dyDescent="0.2">
      <c r="A190" s="17">
        <v>188</v>
      </c>
      <c r="B190" s="17" t="s">
        <v>290</v>
      </c>
      <c r="C190" s="40" t="s">
        <v>419</v>
      </c>
      <c r="D190" s="40" t="s">
        <v>512</v>
      </c>
      <c r="E190" s="19" t="s">
        <v>538</v>
      </c>
      <c r="F190" s="23" t="s">
        <v>685</v>
      </c>
      <c r="G190" s="54" t="s">
        <v>281</v>
      </c>
      <c r="H190" s="21">
        <v>103998.82</v>
      </c>
      <c r="I190" s="46">
        <v>44488</v>
      </c>
      <c r="J190" s="46">
        <v>44545</v>
      </c>
      <c r="K190" s="46">
        <v>45092</v>
      </c>
      <c r="L190" s="47">
        <v>435432890</v>
      </c>
      <c r="M190" s="23"/>
      <c r="N190" s="23">
        <v>453</v>
      </c>
      <c r="O190" s="23" t="s">
        <v>287</v>
      </c>
      <c r="P190" s="23" t="s">
        <v>15</v>
      </c>
      <c r="Q190" s="21"/>
      <c r="R190" s="24">
        <f t="shared" si="2"/>
        <v>103998.82</v>
      </c>
      <c r="S190" s="25"/>
      <c r="T190" s="23"/>
      <c r="U190" s="3"/>
    </row>
    <row r="191" spans="1:21" ht="30" x14ac:dyDescent="0.2">
      <c r="A191" s="17">
        <v>189</v>
      </c>
      <c r="B191" s="17" t="s">
        <v>290</v>
      </c>
      <c r="C191" s="40" t="s">
        <v>470</v>
      </c>
      <c r="D191" s="40" t="s">
        <v>468</v>
      </c>
      <c r="E191" s="19" t="s">
        <v>538</v>
      </c>
      <c r="F191" s="23" t="s">
        <v>686</v>
      </c>
      <c r="G191" s="54" t="s">
        <v>282</v>
      </c>
      <c r="H191" s="21">
        <v>332466</v>
      </c>
      <c r="I191" s="46">
        <v>44489</v>
      </c>
      <c r="J191" s="46">
        <v>44714</v>
      </c>
      <c r="K191" s="46">
        <v>45265</v>
      </c>
      <c r="L191" s="40">
        <v>224069022</v>
      </c>
      <c r="M191" s="23"/>
      <c r="N191" s="23">
        <v>451</v>
      </c>
      <c r="O191" s="23" t="s">
        <v>287</v>
      </c>
      <c r="P191" s="23" t="s">
        <v>15</v>
      </c>
      <c r="Q191" s="21"/>
      <c r="R191" s="24">
        <f t="shared" si="2"/>
        <v>332466</v>
      </c>
      <c r="S191" s="25"/>
      <c r="T191" s="23"/>
      <c r="U191" s="3"/>
    </row>
    <row r="192" spans="1:21" ht="60" x14ac:dyDescent="0.2">
      <c r="A192" s="17">
        <v>190</v>
      </c>
      <c r="B192" s="17" t="s">
        <v>290</v>
      </c>
      <c r="C192" s="40" t="s">
        <v>513</v>
      </c>
      <c r="D192" s="40" t="s">
        <v>465</v>
      </c>
      <c r="E192" s="23" t="s">
        <v>81</v>
      </c>
      <c r="F192" s="23"/>
      <c r="G192" s="54" t="s">
        <v>283</v>
      </c>
      <c r="H192" s="21">
        <v>511</v>
      </c>
      <c r="I192" s="46">
        <v>44489</v>
      </c>
      <c r="J192" s="46">
        <v>44489</v>
      </c>
      <c r="K192" s="46">
        <v>44561</v>
      </c>
      <c r="L192" s="40">
        <v>424252150</v>
      </c>
      <c r="M192" s="23"/>
      <c r="N192" s="23">
        <v>553</v>
      </c>
      <c r="O192" s="23" t="s">
        <v>287</v>
      </c>
      <c r="P192" s="23" t="s">
        <v>39</v>
      </c>
      <c r="Q192" s="21"/>
      <c r="R192" s="24">
        <f t="shared" si="2"/>
        <v>511</v>
      </c>
      <c r="S192" s="25"/>
      <c r="T192" s="23"/>
      <c r="U192" s="3"/>
    </row>
    <row r="193" spans="1:21" ht="16" x14ac:dyDescent="0.2">
      <c r="A193" s="17">
        <v>191</v>
      </c>
      <c r="B193" s="17"/>
      <c r="C193" s="18"/>
      <c r="D193" s="18"/>
      <c r="E193" s="23"/>
      <c r="F193" s="23"/>
      <c r="G193" s="55"/>
      <c r="H193" s="21"/>
      <c r="I193" s="46"/>
      <c r="J193" s="46"/>
      <c r="K193" s="46"/>
      <c r="L193" s="56"/>
      <c r="M193" s="23"/>
      <c r="N193" s="23"/>
      <c r="O193" s="23"/>
      <c r="P193" s="23"/>
      <c r="Q193" s="21"/>
      <c r="R193" s="24">
        <f t="shared" si="2"/>
        <v>0</v>
      </c>
      <c r="S193" s="23"/>
      <c r="T193" s="23"/>
      <c r="U193" s="3"/>
    </row>
    <row r="194" spans="1:21" ht="16" x14ac:dyDescent="0.2">
      <c r="A194" s="17">
        <v>192</v>
      </c>
      <c r="B194" s="17"/>
      <c r="C194" s="18"/>
      <c r="D194" s="18"/>
      <c r="E194" s="23"/>
      <c r="F194" s="23"/>
      <c r="G194" s="55"/>
      <c r="H194" s="21"/>
      <c r="I194" s="46"/>
      <c r="J194" s="46"/>
      <c r="K194" s="46"/>
      <c r="L194" s="56"/>
      <c r="M194" s="23"/>
      <c r="N194" s="23"/>
      <c r="O194" s="23"/>
      <c r="P194" s="23"/>
      <c r="Q194" s="21"/>
      <c r="R194" s="24">
        <f t="shared" si="2"/>
        <v>0</v>
      </c>
      <c r="S194" s="23"/>
      <c r="T194" s="23"/>
      <c r="U194" s="3"/>
    </row>
    <row r="195" spans="1:21" ht="16" x14ac:dyDescent="0.2">
      <c r="A195" s="17">
        <v>193</v>
      </c>
      <c r="B195" s="17"/>
      <c r="C195" s="18"/>
      <c r="D195" s="18"/>
      <c r="E195" s="23"/>
      <c r="F195" s="23"/>
      <c r="G195" s="55"/>
      <c r="H195" s="21"/>
      <c r="I195" s="46"/>
      <c r="J195" s="46"/>
      <c r="K195" s="46"/>
      <c r="L195" s="56"/>
      <c r="M195" s="23"/>
      <c r="N195" s="23"/>
      <c r="O195" s="23"/>
      <c r="P195" s="23"/>
      <c r="Q195" s="21"/>
      <c r="R195" s="24">
        <f t="shared" ref="R195:R222" si="3">H195-Q195</f>
        <v>0</v>
      </c>
      <c r="S195" s="25"/>
      <c r="T195" s="23"/>
      <c r="U195" s="3"/>
    </row>
    <row r="196" spans="1:21" ht="16" x14ac:dyDescent="0.2">
      <c r="A196" s="17">
        <v>194</v>
      </c>
      <c r="B196" s="17"/>
      <c r="C196" s="18"/>
      <c r="D196" s="18"/>
      <c r="E196" s="23"/>
      <c r="F196" s="23"/>
      <c r="G196" s="55"/>
      <c r="H196" s="21"/>
      <c r="I196" s="46"/>
      <c r="J196" s="46"/>
      <c r="K196" s="46"/>
      <c r="L196" s="56"/>
      <c r="M196" s="23"/>
      <c r="N196" s="23"/>
      <c r="O196" s="23"/>
      <c r="P196" s="23"/>
      <c r="Q196" s="21"/>
      <c r="R196" s="24">
        <f t="shared" si="3"/>
        <v>0</v>
      </c>
      <c r="S196" s="23"/>
      <c r="T196" s="37"/>
      <c r="U196" s="3"/>
    </row>
    <row r="197" spans="1:21" ht="16" x14ac:dyDescent="0.2">
      <c r="A197" s="17">
        <v>195</v>
      </c>
      <c r="B197" s="17"/>
      <c r="C197" s="18"/>
      <c r="D197" s="18"/>
      <c r="E197" s="23"/>
      <c r="F197" s="23"/>
      <c r="G197" s="55"/>
      <c r="H197" s="21"/>
      <c r="I197" s="46"/>
      <c r="J197" s="46"/>
      <c r="K197" s="46"/>
      <c r="L197" s="56"/>
      <c r="M197" s="23"/>
      <c r="N197" s="23"/>
      <c r="O197" s="23"/>
      <c r="P197" s="23"/>
      <c r="Q197" s="21"/>
      <c r="R197" s="24">
        <f t="shared" si="3"/>
        <v>0</v>
      </c>
      <c r="S197" s="23"/>
      <c r="T197" s="37"/>
      <c r="U197" s="3"/>
    </row>
    <row r="198" spans="1:21" ht="16" x14ac:dyDescent="0.2">
      <c r="A198" s="17">
        <v>196</v>
      </c>
      <c r="B198" s="17"/>
      <c r="C198" s="18"/>
      <c r="D198" s="18"/>
      <c r="E198" s="23"/>
      <c r="F198" s="23"/>
      <c r="G198" s="55"/>
      <c r="H198" s="21"/>
      <c r="I198" s="46"/>
      <c r="J198" s="46"/>
      <c r="K198" s="46"/>
      <c r="L198" s="56"/>
      <c r="M198" s="23"/>
      <c r="N198" s="23"/>
      <c r="O198" s="23"/>
      <c r="P198" s="23"/>
      <c r="Q198" s="21"/>
      <c r="R198" s="24">
        <f t="shared" si="3"/>
        <v>0</v>
      </c>
      <c r="S198" s="23"/>
      <c r="T198" s="37"/>
      <c r="U198" s="3"/>
    </row>
    <row r="199" spans="1:21" ht="16" x14ac:dyDescent="0.2">
      <c r="A199" s="17">
        <v>197</v>
      </c>
      <c r="B199" s="17"/>
      <c r="C199" s="18"/>
      <c r="D199" s="18"/>
      <c r="E199" s="23"/>
      <c r="F199" s="23"/>
      <c r="G199" s="55"/>
      <c r="H199" s="21"/>
      <c r="I199" s="46"/>
      <c r="J199" s="46"/>
      <c r="K199" s="46"/>
      <c r="L199" s="56"/>
      <c r="M199" s="23"/>
      <c r="N199" s="23"/>
      <c r="O199" s="23"/>
      <c r="P199" s="23"/>
      <c r="Q199" s="21"/>
      <c r="R199" s="24">
        <f t="shared" si="3"/>
        <v>0</v>
      </c>
      <c r="S199" s="23"/>
      <c r="T199" s="37"/>
      <c r="U199" s="3"/>
    </row>
    <row r="200" spans="1:21" ht="16" x14ac:dyDescent="0.2">
      <c r="A200" s="17">
        <v>198</v>
      </c>
      <c r="B200" s="17"/>
      <c r="C200" s="18"/>
      <c r="D200" s="18"/>
      <c r="E200" s="23"/>
      <c r="F200" s="23"/>
      <c r="G200" s="55"/>
      <c r="H200" s="21"/>
      <c r="I200" s="46"/>
      <c r="J200" s="46"/>
      <c r="K200" s="46"/>
      <c r="L200" s="56"/>
      <c r="M200" s="23"/>
      <c r="N200" s="23"/>
      <c r="O200" s="23"/>
      <c r="P200" s="23"/>
      <c r="Q200" s="21"/>
      <c r="R200" s="24">
        <f t="shared" si="3"/>
        <v>0</v>
      </c>
      <c r="S200" s="23"/>
      <c r="T200" s="37"/>
      <c r="U200" s="3"/>
    </row>
    <row r="201" spans="1:21" ht="16" x14ac:dyDescent="0.2">
      <c r="A201" s="17">
        <v>199</v>
      </c>
      <c r="B201" s="17"/>
      <c r="C201" s="18"/>
      <c r="D201" s="18"/>
      <c r="E201" s="23"/>
      <c r="F201" s="23"/>
      <c r="G201" s="55"/>
      <c r="H201" s="21"/>
      <c r="I201" s="46"/>
      <c r="J201" s="46"/>
      <c r="K201" s="46"/>
      <c r="L201" s="56"/>
      <c r="M201" s="23"/>
      <c r="N201" s="23"/>
      <c r="O201" s="23"/>
      <c r="P201" s="23"/>
      <c r="Q201" s="21"/>
      <c r="R201" s="24">
        <f t="shared" si="3"/>
        <v>0</v>
      </c>
      <c r="S201" s="23"/>
      <c r="T201" s="37"/>
      <c r="U201" s="3"/>
    </row>
    <row r="202" spans="1:21" ht="16" x14ac:dyDescent="0.2">
      <c r="A202" s="17">
        <v>200</v>
      </c>
      <c r="B202" s="17"/>
      <c r="C202" s="18"/>
      <c r="D202" s="18"/>
      <c r="E202" s="23"/>
      <c r="F202" s="23"/>
      <c r="G202" s="55"/>
      <c r="H202" s="21"/>
      <c r="I202" s="46"/>
      <c r="J202" s="46"/>
      <c r="K202" s="46"/>
      <c r="L202" s="56"/>
      <c r="M202" s="23"/>
      <c r="N202" s="23"/>
      <c r="O202" s="23"/>
      <c r="P202" s="23"/>
      <c r="Q202" s="21"/>
      <c r="R202" s="24">
        <f t="shared" si="3"/>
        <v>0</v>
      </c>
      <c r="S202" s="25"/>
      <c r="T202" s="23"/>
      <c r="U202" s="3"/>
    </row>
    <row r="203" spans="1:21" ht="16" x14ac:dyDescent="0.2">
      <c r="A203" s="17">
        <v>201</v>
      </c>
      <c r="B203" s="17"/>
      <c r="C203" s="18"/>
      <c r="D203" s="18"/>
      <c r="E203" s="23"/>
      <c r="F203" s="23"/>
      <c r="G203" s="55"/>
      <c r="H203" s="21"/>
      <c r="I203" s="46"/>
      <c r="J203" s="46"/>
      <c r="K203" s="46"/>
      <c r="L203" s="56"/>
      <c r="M203" s="23"/>
      <c r="N203" s="23"/>
      <c r="O203" s="23"/>
      <c r="P203" s="23"/>
      <c r="Q203" s="21"/>
      <c r="R203" s="24">
        <f t="shared" si="3"/>
        <v>0</v>
      </c>
      <c r="S203" s="23"/>
      <c r="T203" s="37"/>
      <c r="U203" s="3"/>
    </row>
    <row r="204" spans="1:21" ht="16" x14ac:dyDescent="0.2">
      <c r="A204" s="17">
        <v>202</v>
      </c>
      <c r="B204" s="17"/>
      <c r="C204" s="18"/>
      <c r="D204" s="18"/>
      <c r="E204" s="23"/>
      <c r="F204" s="23"/>
      <c r="G204" s="55"/>
      <c r="H204" s="21"/>
      <c r="I204" s="46"/>
      <c r="J204" s="46"/>
      <c r="K204" s="46"/>
      <c r="L204" s="56"/>
      <c r="M204" s="23"/>
      <c r="N204" s="23"/>
      <c r="O204" s="23"/>
      <c r="P204" s="23"/>
      <c r="Q204" s="21"/>
      <c r="R204" s="24">
        <f t="shared" si="3"/>
        <v>0</v>
      </c>
      <c r="S204" s="23"/>
      <c r="T204" s="37"/>
      <c r="U204" s="3"/>
    </row>
    <row r="205" spans="1:21" ht="16" x14ac:dyDescent="0.2">
      <c r="A205" s="17">
        <v>203</v>
      </c>
      <c r="B205" s="17"/>
      <c r="C205" s="18"/>
      <c r="D205" s="18"/>
      <c r="E205" s="23"/>
      <c r="F205" s="23"/>
      <c r="G205" s="55"/>
      <c r="H205" s="21"/>
      <c r="I205" s="46"/>
      <c r="J205" s="46"/>
      <c r="K205" s="46"/>
      <c r="L205" s="56"/>
      <c r="M205" s="23"/>
      <c r="N205" s="23"/>
      <c r="O205" s="23"/>
      <c r="P205" s="23"/>
      <c r="Q205" s="21"/>
      <c r="R205" s="24">
        <f t="shared" si="3"/>
        <v>0</v>
      </c>
      <c r="S205" s="25"/>
      <c r="T205" s="23"/>
      <c r="U205" s="3"/>
    </row>
    <row r="206" spans="1:21" ht="16" x14ac:dyDescent="0.2">
      <c r="A206" s="17">
        <v>204</v>
      </c>
      <c r="B206" s="17"/>
      <c r="C206" s="18"/>
      <c r="D206" s="18"/>
      <c r="E206" s="23"/>
      <c r="F206" s="23"/>
      <c r="G206" s="55"/>
      <c r="H206" s="21"/>
      <c r="I206" s="46"/>
      <c r="J206" s="46"/>
      <c r="K206" s="46"/>
      <c r="L206" s="56"/>
      <c r="M206" s="23"/>
      <c r="N206" s="23"/>
      <c r="O206" s="23"/>
      <c r="P206" s="23"/>
      <c r="Q206" s="21"/>
      <c r="R206" s="24">
        <f t="shared" si="3"/>
        <v>0</v>
      </c>
      <c r="S206" s="25"/>
      <c r="T206" s="23"/>
      <c r="U206" s="3"/>
    </row>
    <row r="207" spans="1:21" ht="16" x14ac:dyDescent="0.2">
      <c r="A207" s="17">
        <v>205</v>
      </c>
      <c r="B207" s="17"/>
      <c r="C207" s="18"/>
      <c r="D207" s="18"/>
      <c r="E207" s="23"/>
      <c r="F207" s="23"/>
      <c r="G207" s="55"/>
      <c r="H207" s="21"/>
      <c r="I207" s="46"/>
      <c r="J207" s="46"/>
      <c r="K207" s="46"/>
      <c r="L207" s="56"/>
      <c r="M207" s="23"/>
      <c r="N207" s="23"/>
      <c r="O207" s="23"/>
      <c r="P207" s="23"/>
      <c r="Q207" s="21"/>
      <c r="R207" s="24">
        <f t="shared" si="3"/>
        <v>0</v>
      </c>
      <c r="S207" s="23"/>
      <c r="T207" s="23"/>
      <c r="U207" s="3"/>
    </row>
    <row r="208" spans="1:21" ht="16" x14ac:dyDescent="0.2">
      <c r="A208" s="17">
        <v>206</v>
      </c>
      <c r="B208" s="17"/>
      <c r="C208" s="18"/>
      <c r="D208" s="18"/>
      <c r="E208" s="23"/>
      <c r="F208" s="23"/>
      <c r="G208" s="55"/>
      <c r="H208" s="21"/>
      <c r="I208" s="46"/>
      <c r="J208" s="46"/>
      <c r="K208" s="46"/>
      <c r="L208" s="56"/>
      <c r="M208" s="23"/>
      <c r="N208" s="23"/>
      <c r="O208" s="23"/>
      <c r="P208" s="23"/>
      <c r="Q208" s="21"/>
      <c r="R208" s="24">
        <f t="shared" si="3"/>
        <v>0</v>
      </c>
      <c r="S208" s="23"/>
      <c r="T208" s="23"/>
      <c r="U208" s="3"/>
    </row>
    <row r="209" spans="1:119" ht="16" x14ac:dyDescent="0.2">
      <c r="A209" s="17">
        <v>207</v>
      </c>
      <c r="B209" s="17"/>
      <c r="C209" s="18"/>
      <c r="D209" s="18"/>
      <c r="E209" s="23"/>
      <c r="F209" s="23"/>
      <c r="G209" s="55"/>
      <c r="H209" s="21"/>
      <c r="I209" s="46"/>
      <c r="J209" s="46"/>
      <c r="K209" s="46"/>
      <c r="L209" s="56"/>
      <c r="M209" s="23"/>
      <c r="N209" s="23"/>
      <c r="O209" s="23"/>
      <c r="P209" s="23"/>
      <c r="Q209" s="21"/>
      <c r="R209" s="24">
        <f t="shared" si="3"/>
        <v>0</v>
      </c>
      <c r="S209" s="23"/>
      <c r="T209" s="23"/>
      <c r="U209" s="3"/>
    </row>
    <row r="210" spans="1:119" s="5" customFormat="1" ht="16" x14ac:dyDescent="0.2">
      <c r="A210" s="17">
        <v>208</v>
      </c>
      <c r="B210" s="17"/>
      <c r="C210" s="18"/>
      <c r="D210" s="18"/>
      <c r="E210" s="23"/>
      <c r="F210" s="23"/>
      <c r="G210" s="55"/>
      <c r="H210" s="21"/>
      <c r="I210" s="46"/>
      <c r="J210" s="46"/>
      <c r="K210" s="46"/>
      <c r="L210" s="56"/>
      <c r="M210" s="23"/>
      <c r="N210" s="23"/>
      <c r="O210" s="23"/>
      <c r="P210" s="23"/>
      <c r="Q210" s="21"/>
      <c r="R210" s="24">
        <f t="shared" si="3"/>
        <v>0</v>
      </c>
      <c r="S210" s="25"/>
      <c r="T210" s="23"/>
      <c r="U210" s="3"/>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row>
    <row r="211" spans="1:119" ht="16" x14ac:dyDescent="0.2">
      <c r="A211" s="17">
        <v>209</v>
      </c>
      <c r="B211" s="17"/>
      <c r="C211" s="18"/>
      <c r="D211" s="18"/>
      <c r="E211" s="23"/>
      <c r="F211" s="23"/>
      <c r="G211" s="55"/>
      <c r="H211" s="21"/>
      <c r="I211" s="46"/>
      <c r="J211" s="46"/>
      <c r="K211" s="46"/>
      <c r="L211" s="56"/>
      <c r="M211" s="23"/>
      <c r="N211" s="23"/>
      <c r="O211" s="23"/>
      <c r="P211" s="23"/>
      <c r="Q211" s="21"/>
      <c r="R211" s="24">
        <f t="shared" si="3"/>
        <v>0</v>
      </c>
      <c r="S211" s="25"/>
      <c r="T211" s="23"/>
      <c r="U211" s="3"/>
    </row>
    <row r="212" spans="1:119" ht="16" x14ac:dyDescent="0.2">
      <c r="A212" s="17">
        <v>210</v>
      </c>
      <c r="B212" s="17"/>
      <c r="C212" s="18"/>
      <c r="D212" s="18"/>
      <c r="E212" s="23"/>
      <c r="F212" s="23"/>
      <c r="G212" s="55"/>
      <c r="H212" s="21"/>
      <c r="I212" s="46"/>
      <c r="J212" s="46"/>
      <c r="K212" s="46"/>
      <c r="L212" s="56"/>
      <c r="M212" s="23"/>
      <c r="N212" s="23"/>
      <c r="O212" s="23"/>
      <c r="P212" s="23"/>
      <c r="Q212" s="21"/>
      <c r="R212" s="24">
        <f t="shared" si="3"/>
        <v>0</v>
      </c>
      <c r="S212" s="25"/>
      <c r="T212" s="23"/>
      <c r="U212" s="3"/>
    </row>
    <row r="213" spans="1:119" ht="16" x14ac:dyDescent="0.2">
      <c r="A213" s="17">
        <v>211</v>
      </c>
      <c r="B213" s="17"/>
      <c r="C213" s="18"/>
      <c r="D213" s="18"/>
      <c r="E213" s="23"/>
      <c r="F213" s="23"/>
      <c r="G213" s="55"/>
      <c r="H213" s="21"/>
      <c r="I213" s="46"/>
      <c r="J213" s="46"/>
      <c r="K213" s="46"/>
      <c r="L213" s="56"/>
      <c r="M213" s="23"/>
      <c r="N213" s="23"/>
      <c r="O213" s="23"/>
      <c r="P213" s="23"/>
      <c r="Q213" s="21"/>
      <c r="R213" s="24">
        <f t="shared" si="3"/>
        <v>0</v>
      </c>
      <c r="T213" s="23"/>
      <c r="U213" s="3"/>
    </row>
    <row r="214" spans="1:119" ht="16" x14ac:dyDescent="0.2">
      <c r="A214" s="17">
        <v>212</v>
      </c>
      <c r="B214" s="17"/>
      <c r="C214" s="18"/>
      <c r="D214" s="18"/>
      <c r="E214" s="23"/>
      <c r="F214" s="23"/>
      <c r="G214" s="55"/>
      <c r="H214" s="21"/>
      <c r="I214" s="46"/>
      <c r="J214" s="46"/>
      <c r="K214" s="46"/>
      <c r="L214" s="56"/>
      <c r="M214" s="23"/>
      <c r="N214" s="23"/>
      <c r="O214" s="23"/>
      <c r="P214" s="23"/>
      <c r="Q214" s="21"/>
      <c r="R214" s="24">
        <f t="shared" si="3"/>
        <v>0</v>
      </c>
      <c r="S214" s="23"/>
      <c r="T214" s="37"/>
      <c r="U214" s="3"/>
    </row>
    <row r="215" spans="1:119" ht="16" x14ac:dyDescent="0.2">
      <c r="A215" s="17">
        <v>213</v>
      </c>
      <c r="B215" s="17"/>
      <c r="C215" s="18"/>
      <c r="D215" s="18"/>
      <c r="E215" s="23"/>
      <c r="F215" s="23"/>
      <c r="G215" s="55"/>
      <c r="H215" s="21"/>
      <c r="I215" s="46"/>
      <c r="J215" s="46"/>
      <c r="K215" s="46"/>
      <c r="L215" s="56"/>
      <c r="M215" s="23"/>
      <c r="N215" s="23"/>
      <c r="O215" s="23"/>
      <c r="P215" s="23"/>
      <c r="Q215" s="21"/>
      <c r="R215" s="24">
        <f t="shared" si="3"/>
        <v>0</v>
      </c>
      <c r="S215" s="23"/>
      <c r="T215" s="37"/>
      <c r="U215" s="3"/>
    </row>
    <row r="216" spans="1:119" ht="16" x14ac:dyDescent="0.2">
      <c r="A216" s="17">
        <v>214</v>
      </c>
      <c r="B216" s="17"/>
      <c r="C216" s="18"/>
      <c r="D216" s="18"/>
      <c r="E216" s="23"/>
      <c r="F216" s="23"/>
      <c r="G216" s="55"/>
      <c r="H216" s="21"/>
      <c r="I216" s="46"/>
      <c r="J216" s="46"/>
      <c r="K216" s="46"/>
      <c r="L216" s="56"/>
      <c r="M216" s="23"/>
      <c r="N216" s="23"/>
      <c r="O216" s="23"/>
      <c r="P216" s="23"/>
      <c r="Q216" s="21"/>
      <c r="R216" s="24">
        <f t="shared" si="3"/>
        <v>0</v>
      </c>
      <c r="S216" s="23"/>
      <c r="T216" s="23"/>
      <c r="U216" s="3"/>
    </row>
    <row r="217" spans="1:119" ht="16" x14ac:dyDescent="0.2">
      <c r="A217" s="17">
        <v>215</v>
      </c>
      <c r="B217" s="17"/>
      <c r="C217" s="18"/>
      <c r="D217" s="18"/>
      <c r="E217" s="23"/>
      <c r="F217" s="23"/>
      <c r="G217" s="55"/>
      <c r="H217" s="21"/>
      <c r="I217" s="46"/>
      <c r="J217" s="46"/>
      <c r="K217" s="46"/>
      <c r="L217" s="56"/>
      <c r="M217" s="23"/>
      <c r="N217" s="23"/>
      <c r="O217" s="23"/>
      <c r="P217" s="23"/>
      <c r="Q217" s="21"/>
      <c r="R217" s="24">
        <f t="shared" si="3"/>
        <v>0</v>
      </c>
      <c r="S217" s="23"/>
      <c r="T217" s="23"/>
      <c r="U217" s="3"/>
    </row>
    <row r="218" spans="1:119" ht="16" x14ac:dyDescent="0.2">
      <c r="A218" s="17">
        <v>216</v>
      </c>
      <c r="B218" s="17"/>
      <c r="C218" s="18"/>
      <c r="D218" s="18"/>
      <c r="E218" s="23"/>
      <c r="F218" s="23"/>
      <c r="G218" s="55"/>
      <c r="H218" s="21"/>
      <c r="I218" s="46"/>
      <c r="J218" s="46"/>
      <c r="K218" s="46"/>
      <c r="L218" s="56"/>
      <c r="M218" s="23"/>
      <c r="N218" s="23"/>
      <c r="O218" s="23"/>
      <c r="P218" s="23"/>
      <c r="Q218" s="21"/>
      <c r="R218" s="24">
        <f t="shared" si="3"/>
        <v>0</v>
      </c>
      <c r="S218" s="23"/>
      <c r="T218" s="37"/>
      <c r="U218" s="3"/>
    </row>
    <row r="219" spans="1:119" ht="16" x14ac:dyDescent="0.2">
      <c r="A219" s="17">
        <v>217</v>
      </c>
      <c r="B219" s="17"/>
      <c r="C219" s="18"/>
      <c r="D219" s="18"/>
      <c r="E219" s="23"/>
      <c r="F219" s="23"/>
      <c r="G219" s="55"/>
      <c r="H219" s="21"/>
      <c r="I219" s="46"/>
      <c r="J219" s="46"/>
      <c r="K219" s="46"/>
      <c r="L219" s="56"/>
      <c r="M219" s="23"/>
      <c r="N219" s="23"/>
      <c r="O219" s="23"/>
      <c r="P219" s="23"/>
      <c r="Q219" s="21"/>
      <c r="R219" s="24">
        <f t="shared" si="3"/>
        <v>0</v>
      </c>
      <c r="S219" s="23"/>
      <c r="T219" s="23"/>
      <c r="U219" s="3"/>
    </row>
    <row r="220" spans="1:119" ht="16" x14ac:dyDescent="0.2">
      <c r="A220" s="17">
        <v>218</v>
      </c>
      <c r="B220" s="17"/>
      <c r="C220" s="18"/>
      <c r="D220" s="18"/>
      <c r="E220" s="23"/>
      <c r="F220" s="23"/>
      <c r="G220" s="55"/>
      <c r="H220" s="21"/>
      <c r="I220" s="46"/>
      <c r="J220" s="46"/>
      <c r="K220" s="46"/>
      <c r="L220" s="56"/>
      <c r="M220" s="23"/>
      <c r="N220" s="23"/>
      <c r="O220" s="23"/>
      <c r="P220" s="23"/>
      <c r="Q220" s="21"/>
      <c r="R220" s="24">
        <f t="shared" si="3"/>
        <v>0</v>
      </c>
      <c r="S220" s="25"/>
      <c r="T220" s="23"/>
      <c r="U220" s="3"/>
    </row>
    <row r="221" spans="1:119" ht="16" x14ac:dyDescent="0.2">
      <c r="A221" s="17">
        <v>219</v>
      </c>
      <c r="B221" s="17"/>
      <c r="C221" s="18"/>
      <c r="D221" s="18"/>
      <c r="E221" s="23"/>
      <c r="F221" s="23"/>
      <c r="G221" s="55"/>
      <c r="H221" s="21"/>
      <c r="I221" s="46"/>
      <c r="J221" s="46"/>
      <c r="K221" s="46"/>
      <c r="L221" s="56"/>
      <c r="M221" s="23"/>
      <c r="N221" s="23"/>
      <c r="O221" s="23"/>
      <c r="P221" s="23"/>
      <c r="Q221" s="21"/>
      <c r="R221" s="24">
        <f t="shared" si="3"/>
        <v>0</v>
      </c>
      <c r="S221" s="23"/>
      <c r="T221" s="23"/>
      <c r="U221" s="3"/>
    </row>
    <row r="222" spans="1:119" ht="16" x14ac:dyDescent="0.2">
      <c r="A222" s="17">
        <v>220</v>
      </c>
      <c r="B222" s="17"/>
      <c r="C222" s="18"/>
      <c r="D222" s="18"/>
      <c r="E222" s="23"/>
      <c r="F222" s="23"/>
      <c r="G222" s="55"/>
      <c r="H222" s="21"/>
      <c r="I222" s="46"/>
      <c r="J222" s="46"/>
      <c r="K222" s="46"/>
      <c r="L222" s="56"/>
      <c r="M222" s="23"/>
      <c r="N222" s="23"/>
      <c r="O222" s="23"/>
      <c r="P222" s="23"/>
      <c r="Q222" s="21"/>
      <c r="R222" s="24">
        <f t="shared" si="3"/>
        <v>0</v>
      </c>
      <c r="S222" s="23"/>
      <c r="T222" s="23"/>
      <c r="U222" s="3"/>
    </row>
  </sheetData>
  <autoFilter ref="E1:E222" xr:uid="{226EB6B9-1C92-400A-9E01-22C76372A8D8}"/>
  <mergeCells count="1">
    <mergeCell ref="A1:R1"/>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F2DA36C8-6A63-4FD7-BBC8-4B689358CEC7}">
          <x14:formula1>
            <xm:f>#REF!</xm:f>
          </x14:formula1>
          <xm:sqref>B1:B1048576</xm:sqref>
        </x14:dataValidation>
        <x14:dataValidation type="list" allowBlank="1" showInputMessage="1" showErrorMessage="1" xr:uid="{0267A17E-60D0-4EDE-8759-2CBDC8EEFBFD}">
          <x14:formula1>
            <xm:f>#REF!</xm:f>
          </x14:formula1>
          <xm:sqref>E1:E1048576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2021 წელი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2021-12-03T11:35:22Z</dcterms:modified>
</cp:coreProperties>
</file>